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465" windowWidth="27315" windowHeight="1366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7" i="1" l="1"/>
  <c r="F127" i="1"/>
  <c r="E125" i="1"/>
  <c r="G125" i="1" s="1"/>
  <c r="E124" i="1"/>
  <c r="G124" i="1" s="1"/>
  <c r="B125" i="1"/>
  <c r="D125" i="1" s="1"/>
  <c r="B124" i="1"/>
  <c r="D124" i="1" s="1"/>
  <c r="AR79" i="1"/>
  <c r="AP79" i="1"/>
  <c r="AN79" i="1"/>
  <c r="AL79" i="1"/>
  <c r="AJ79" i="1"/>
  <c r="AH79" i="1"/>
  <c r="AF79" i="1"/>
  <c r="AE79" i="1"/>
  <c r="AC79" i="1"/>
  <c r="AA79" i="1"/>
  <c r="Y79" i="1"/>
  <c r="X79" i="1"/>
  <c r="E29" i="1"/>
  <c r="C29" i="1"/>
  <c r="A29" i="1"/>
  <c r="A82" i="1" s="1"/>
  <c r="L23" i="1"/>
  <c r="F23" i="1"/>
  <c r="AG21" i="1"/>
  <c r="O29" i="1" s="1"/>
  <c r="AE21" i="1"/>
  <c r="AE23" i="1" s="1"/>
  <c r="AC21" i="1"/>
  <c r="AC23" i="1" s="1"/>
  <c r="Z21" i="1"/>
  <c r="Z23" i="1" s="1"/>
  <c r="X21" i="1"/>
  <c r="X23" i="1" s="1"/>
  <c r="V21" i="1"/>
  <c r="V23" i="1" s="1"/>
  <c r="S21" i="1"/>
  <c r="S23" i="1" s="1"/>
  <c r="R21" i="1"/>
  <c r="R23" i="1" s="1"/>
  <c r="Q21" i="1"/>
  <c r="Q23" i="1" s="1"/>
  <c r="N21" i="1"/>
  <c r="F29" i="1" s="1"/>
  <c r="C82" i="1" s="1"/>
  <c r="G21" i="1"/>
  <c r="G23" i="1" s="1"/>
  <c r="B21" i="1"/>
  <c r="B23" i="1" s="1"/>
  <c r="E123" i="1"/>
  <c r="G123" i="1" s="1"/>
  <c r="E122" i="1"/>
  <c r="G122" i="1" s="1"/>
  <c r="E121" i="1"/>
  <c r="G121" i="1" s="1"/>
  <c r="B123" i="1"/>
  <c r="D123" i="1" s="1"/>
  <c r="B122" i="1"/>
  <c r="D122" i="1" s="1"/>
  <c r="B121" i="1"/>
  <c r="D121" i="1" s="1"/>
  <c r="A28" i="1"/>
  <c r="A81" i="1"/>
  <c r="L81" i="1" s="1"/>
  <c r="A80" i="1"/>
  <c r="L80" i="1" s="1"/>
  <c r="A79" i="1"/>
  <c r="L79" i="1" s="1"/>
  <c r="A27" i="1"/>
  <c r="A26" i="1"/>
  <c r="AB79" i="1" l="1"/>
  <c r="Z79" i="1"/>
  <c r="AD79" i="1"/>
  <c r="AK79" i="1"/>
  <c r="AM79" i="1"/>
  <c r="AO79" i="1"/>
  <c r="AQ79" i="1"/>
  <c r="AS79" i="1"/>
  <c r="AI79" i="1"/>
  <c r="D126" i="1"/>
  <c r="D127" i="1" s="1"/>
  <c r="G126" i="1"/>
  <c r="G127" i="1" s="1"/>
  <c r="AG79" i="1"/>
  <c r="AG23" i="1"/>
  <c r="AI23" i="1" s="1"/>
  <c r="F82" i="1" s="1"/>
  <c r="P21" i="1"/>
  <c r="N23" i="1"/>
  <c r="B29" i="1"/>
  <c r="D29" i="1"/>
  <c r="G29" i="1"/>
  <c r="H29" i="1"/>
  <c r="I29" i="1"/>
  <c r="J29" i="1"/>
  <c r="K29" i="1"/>
  <c r="L29" i="1"/>
  <c r="M29" i="1"/>
  <c r="N29" i="1"/>
  <c r="A125" i="1"/>
  <c r="A124" i="1"/>
  <c r="W79" i="1"/>
  <c r="L82" i="1"/>
  <c r="K23" i="1"/>
  <c r="B82" i="1" s="1"/>
  <c r="P23" i="1"/>
  <c r="U23" i="1"/>
  <c r="D82" i="1" s="1"/>
  <c r="AB23" i="1"/>
  <c r="E82" i="1" s="1"/>
  <c r="K21" i="1"/>
  <c r="U21" i="1"/>
  <c r="AB21" i="1"/>
  <c r="AI21" i="1"/>
  <c r="A123" i="1"/>
  <c r="A122" i="1"/>
  <c r="A121" i="1"/>
  <c r="B16" i="1"/>
  <c r="B11" i="1"/>
  <c r="B6" i="1"/>
  <c r="B26" i="1" s="1"/>
  <c r="AJ23" i="1" l="1"/>
  <c r="M82" i="1" s="1"/>
  <c r="S16" i="1"/>
  <c r="AF78" i="1" l="1"/>
  <c r="AF77" i="1"/>
  <c r="AF76" i="1"/>
  <c r="AE78" i="1"/>
  <c r="AE77" i="1"/>
  <c r="AE76" i="1"/>
  <c r="AL78" i="1"/>
  <c r="AL77" i="1"/>
  <c r="AL76" i="1"/>
  <c r="AJ78" i="1"/>
  <c r="AJ77" i="1"/>
  <c r="AJ76" i="1"/>
  <c r="AH78" i="1"/>
  <c r="AH77" i="1"/>
  <c r="AH76" i="1"/>
  <c r="AR78" i="1"/>
  <c r="AR77" i="1"/>
  <c r="AR76" i="1"/>
  <c r="AP78" i="1"/>
  <c r="AP77" i="1"/>
  <c r="AP76" i="1"/>
  <c r="AN78" i="1"/>
  <c r="AN77" i="1"/>
  <c r="AN76" i="1"/>
  <c r="AC78" i="1"/>
  <c r="AC77" i="1"/>
  <c r="AC76" i="1"/>
  <c r="AA78" i="1"/>
  <c r="AA77" i="1"/>
  <c r="AA76" i="1"/>
  <c r="Y78" i="1"/>
  <c r="Y77" i="1"/>
  <c r="Y76" i="1"/>
  <c r="X78" i="1"/>
  <c r="X77" i="1"/>
  <c r="X76" i="1"/>
  <c r="Z78" i="1" l="1"/>
  <c r="AG78" i="1"/>
  <c r="AG77" i="1"/>
  <c r="AD78" i="1"/>
  <c r="AQ78" i="1"/>
  <c r="AI78" i="1"/>
  <c r="AM78" i="1"/>
  <c r="AB78" i="1"/>
  <c r="AO78" i="1"/>
  <c r="AS78" i="1"/>
  <c r="AK78" i="1"/>
  <c r="AB77" i="1"/>
  <c r="AO77" i="1"/>
  <c r="AS77" i="1"/>
  <c r="AK77" i="1"/>
  <c r="Z77" i="1"/>
  <c r="AD77" i="1"/>
  <c r="AQ77" i="1"/>
  <c r="AI77" i="1"/>
  <c r="AM77" i="1"/>
  <c r="Z76" i="1"/>
  <c r="AI76" i="1"/>
  <c r="AD76" i="1"/>
  <c r="AQ76" i="1"/>
  <c r="AM76" i="1"/>
  <c r="AB76" i="1"/>
  <c r="AO76" i="1"/>
  <c r="AS76" i="1"/>
  <c r="AK76" i="1"/>
  <c r="AG76" i="1"/>
  <c r="S11" i="1"/>
  <c r="S6" i="1"/>
  <c r="AG16" i="1"/>
  <c r="AE16" i="1"/>
  <c r="AC16" i="1"/>
  <c r="Z16" i="1"/>
  <c r="X16" i="1"/>
  <c r="V16" i="1"/>
  <c r="R16" i="1"/>
  <c r="Q16" i="1"/>
  <c r="N16" i="1"/>
  <c r="N18" i="1" s="1"/>
  <c r="E28" i="1"/>
  <c r="G16" i="1"/>
  <c r="AG11" i="1"/>
  <c r="AE11" i="1"/>
  <c r="AC11" i="1"/>
  <c r="Z11" i="1"/>
  <c r="X11" i="1"/>
  <c r="V11" i="1"/>
  <c r="R11" i="1"/>
  <c r="Q11" i="1"/>
  <c r="N11" i="1"/>
  <c r="N13" i="1" s="1"/>
  <c r="E27" i="1"/>
  <c r="G11" i="1"/>
  <c r="AG6" i="1"/>
  <c r="AE6" i="1"/>
  <c r="AC6" i="1"/>
  <c r="Z6" i="1"/>
  <c r="L26" i="1" s="1"/>
  <c r="X6" i="1"/>
  <c r="K26" i="1" s="1"/>
  <c r="V6" i="1"/>
  <c r="Q6" i="1"/>
  <c r="N6" i="1"/>
  <c r="N8" i="1" s="1"/>
  <c r="G6" i="1"/>
  <c r="K16" i="1" l="1"/>
  <c r="B28" i="1"/>
  <c r="G18" i="1"/>
  <c r="D28" i="1"/>
  <c r="R18" i="1"/>
  <c r="H28" i="1"/>
  <c r="X18" i="1"/>
  <c r="K28" i="1"/>
  <c r="AC18" i="1"/>
  <c r="M28" i="1"/>
  <c r="AG18" i="1"/>
  <c r="O28" i="1"/>
  <c r="F18" i="1"/>
  <c r="C28" i="1"/>
  <c r="Q18" i="1"/>
  <c r="G28" i="1"/>
  <c r="V18" i="1"/>
  <c r="J28" i="1"/>
  <c r="Z18" i="1"/>
  <c r="L28" i="1"/>
  <c r="AE18" i="1"/>
  <c r="N28" i="1"/>
  <c r="F13" i="1"/>
  <c r="C27" i="1"/>
  <c r="Q13" i="1"/>
  <c r="G27" i="1"/>
  <c r="V13" i="1"/>
  <c r="J27" i="1"/>
  <c r="Z13" i="1"/>
  <c r="L27" i="1"/>
  <c r="AE13" i="1"/>
  <c r="N27" i="1"/>
  <c r="K11" i="1"/>
  <c r="B27" i="1"/>
  <c r="G13" i="1"/>
  <c r="D27" i="1"/>
  <c r="R13" i="1"/>
  <c r="H27" i="1"/>
  <c r="X13" i="1"/>
  <c r="K27" i="1"/>
  <c r="AC13" i="1"/>
  <c r="M27" i="1"/>
  <c r="AG13" i="1"/>
  <c r="O27" i="1"/>
  <c r="S13" i="1"/>
  <c r="I27" i="1"/>
  <c r="R8" i="1"/>
  <c r="H26" i="1"/>
  <c r="AC8" i="1"/>
  <c r="M26" i="1"/>
  <c r="AG8" i="1"/>
  <c r="O26" i="1"/>
  <c r="S8" i="1"/>
  <c r="I26" i="1"/>
  <c r="Z8" i="1"/>
  <c r="G8" i="1"/>
  <c r="D26" i="1"/>
  <c r="F8" i="1"/>
  <c r="C26" i="1"/>
  <c r="L8" i="1"/>
  <c r="P8" i="1" s="1"/>
  <c r="E26" i="1"/>
  <c r="U6" i="1"/>
  <c r="G26" i="1"/>
  <c r="V8" i="1"/>
  <c r="J26" i="1"/>
  <c r="AE8" i="1"/>
  <c r="N26" i="1"/>
  <c r="B8" i="1"/>
  <c r="K8" i="1" s="1"/>
  <c r="B79" i="1" s="1"/>
  <c r="X8" i="1"/>
  <c r="S18" i="1"/>
  <c r="U18" i="1" s="1"/>
  <c r="D81" i="1" s="1"/>
  <c r="I28" i="1"/>
  <c r="U16" i="1"/>
  <c r="Q8" i="1"/>
  <c r="U8" i="1" s="1"/>
  <c r="D79" i="1" s="1"/>
  <c r="AB11" i="1"/>
  <c r="AI11" i="1"/>
  <c r="AB16" i="1"/>
  <c r="AI16" i="1"/>
  <c r="U11" i="1"/>
  <c r="AB6" i="1"/>
  <c r="AI6" i="1"/>
  <c r="P11" i="1"/>
  <c r="AI13" i="1"/>
  <c r="F80" i="1" s="1"/>
  <c r="P16" i="1"/>
  <c r="AB18" i="1"/>
  <c r="E81" i="1" s="1"/>
  <c r="AI18" i="1"/>
  <c r="F81" i="1" s="1"/>
  <c r="P6" i="1"/>
  <c r="B13" i="1"/>
  <c r="L13" i="1"/>
  <c r="P13" i="1" s="1"/>
  <c r="B18" i="1"/>
  <c r="L18" i="1"/>
  <c r="P18" i="1" s="1"/>
  <c r="K6" i="1"/>
  <c r="AI8" i="1" l="1"/>
  <c r="F79" i="1" s="1"/>
  <c r="K13" i="1"/>
  <c r="B80" i="1" s="1"/>
  <c r="K18" i="1"/>
  <c r="B81" i="1" s="1"/>
  <c r="AB13" i="1"/>
  <c r="E80" i="1" s="1"/>
  <c r="U13" i="1"/>
  <c r="D80" i="1" s="1"/>
  <c r="C81" i="1"/>
  <c r="F28" i="1"/>
  <c r="F27" i="1"/>
  <c r="C80" i="1"/>
  <c r="C79" i="1"/>
  <c r="F26" i="1"/>
  <c r="AB8" i="1"/>
  <c r="E79" i="1" s="1"/>
  <c r="AJ13" i="1"/>
  <c r="M80" i="1" s="1"/>
  <c r="AJ18" i="1" l="1"/>
  <c r="M81" i="1" s="1"/>
  <c r="AJ8" i="1"/>
  <c r="M79" i="1" s="1"/>
</calcChain>
</file>

<file path=xl/sharedStrings.xml><?xml version="1.0" encoding="utf-8"?>
<sst xmlns="http://schemas.openxmlformats.org/spreadsheetml/2006/main" count="133" uniqueCount="71">
  <si>
    <t>Название оранизации</t>
  </si>
  <si>
    <t>Открытость и доступность информации об организации социальной сферы</t>
  </si>
  <si>
    <t xml:space="preserve">Показатели, характеризующие комфортность условий предоставления услуг, в том числе время ожидания предоставления услуг </t>
  </si>
  <si>
    <t>Показатели, характеризующие доступность услуг для инвалидов</t>
  </si>
  <si>
    <t>Показатели, характеризующие доброжелательность, вежливость работников организаций социальной сферы</t>
  </si>
  <si>
    <t>Показатели, характеризующие удовлетворенность условиями оказания услуг</t>
  </si>
  <si>
    <t>Итоговое значение по организации</t>
  </si>
  <si>
    <t>Выборка</t>
  </si>
  <si>
    <t>ИТОГ по критерию "Открытость и доступность информации об организации социальной сферы"</t>
  </si>
  <si>
    <t xml:space="preserve">2.1. Обеспечение в организации социальной сферы комфортных условий для предоставления услуг 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</si>
  <si>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услуг).</t>
  </si>
  <si>
    <t xml:space="preserve">ИТОГ по критерию "Показатели, характеризующие комфортность условий предоставления услуг, в том числе время ожидания предоставления услуг" </t>
  </si>
  <si>
    <t>ИТОГ по критерию "Показатели, характеризующие доступность услуг для инвалидов"</t>
  </si>
  <si>
    <t xml:space="preserve"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t>
  </si>
  <si>
    <t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</si>
  <si>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</si>
  <si>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ИТОГ по критерию "Показатели, характеризующие доброжелательность, вежливость работников организаций социальной сферы"</t>
  </si>
  <si>
    <t>5.1. Доля получателей услуг, которые готовы рекомендовать организацию социальной сферы родственникам и знакомым</t>
  </si>
  <si>
    <t>5.2. Доля получателей услуг, удовлетворенных организационными условиями предоставления услуг</t>
  </si>
  <si>
    <t xml:space="preserve">5.3. Доля получателей услуг, удовлетворенных в целом условиями оказания услуг в организации социальной сферы </t>
  </si>
  <si>
    <t>ИТОГ по критерию "Показатели, характеризующие удовлетворенность условиями оказания услуг"</t>
  </si>
  <si>
    <r>
      <t xml:space="preserve"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ИСТЕНД</t>
    </r>
  </si>
  <si>
    <t>1.1.1. ИСТЕНД НОРМА</t>
  </si>
  <si>
    <r>
      <t xml:space="preserve"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ИСАЙТ</t>
    </r>
  </si>
  <si>
    <t>1.1.2. ИСАЙТ НОРМА</t>
  </si>
  <si>
    <t>Количество способов взаимодействия</t>
  </si>
  <si>
    <t>1.3.1.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</t>
  </si>
  <si>
    <t>Общее число опрошенных получателей услуг</t>
  </si>
  <si>
    <t xml:space="preserve">1.3.2. число получателей услуг, удовлетворенных открытостью, полнотой и доступностью информации, размещенной на официальном сайте организации </t>
  </si>
  <si>
    <t>Количество комфортных условий</t>
  </si>
  <si>
    <t>Не установлен</t>
  </si>
  <si>
    <t xml:space="preserve">Число получателей услуг, удовлетворенных комфортностью предоставления услуг </t>
  </si>
  <si>
    <t>Количество условий доступности организации для инвалидов</t>
  </si>
  <si>
    <t>Количество условий доступности</t>
  </si>
  <si>
    <t xml:space="preserve">Число получателей услуг-инвалидов, удовлетворенных доступностью услуг для инвалидов </t>
  </si>
  <si>
    <t xml:space="preserve">Число опрошенных получателей услуг-инвалидов, ответивших на вопрос 8 Анкеты </t>
  </si>
  <si>
    <t>Число потребителей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</si>
  <si>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</t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</si>
  <si>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</si>
  <si>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</t>
  </si>
  <si>
    <t xml:space="preserve">Число получателей услуг, удовлетворенных организационными условиями предоставления услуг </t>
  </si>
  <si>
    <t xml:space="preserve">Число  получателей услуг, удовлетворенных в целом условиями оказания услуг в организации социальной сферы </t>
  </si>
  <si>
    <t>Количественные результаты</t>
  </si>
  <si>
    <t>Баллы</t>
  </si>
  <si>
    <t>Индикатор значимости</t>
  </si>
  <si>
    <t>Баллы с применением индикатора значимости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</si>
  <si>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</si>
  <si>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</si>
  <si>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"Интернет"</t>
  </si>
  <si>
    <t>Критерии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</si>
  <si>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</si>
  <si>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</si>
  <si>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</si>
  <si>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- инвалидов)</t>
  </si>
  <si>
    <t>3.3. Доля получателей услуг, удовлетворенных доступностью услуг для инвалидов</t>
  </si>
  <si>
    <t>1. Открытость и доступность информации</t>
  </si>
  <si>
    <t>2. Комфортность условий</t>
  </si>
  <si>
    <t>3. Доступность услуг для инвалидов</t>
  </si>
  <si>
    <t>4. Доброжелательность, вежливость работников</t>
  </si>
  <si>
    <t>5. Удовлетворенность условиями оказания услуг</t>
  </si>
  <si>
    <t>Организация</t>
  </si>
  <si>
    <t>Чичло респондентов</t>
  </si>
  <si>
    <t>%</t>
  </si>
  <si>
    <t xml:space="preserve">2.3. Доля получателей услуг, удовлетворенных комфортностью предоставления услуг организацией социальной сферы </t>
  </si>
  <si>
    <t xml:space="preserve">МБУК  Центр досуга и информации  муниципального образования с/п  Линевоозерское </t>
  </si>
  <si>
    <t xml:space="preserve">МУК  Центр культуры и информации  с/п  Глинкинское </t>
  </si>
  <si>
    <t xml:space="preserve">МБУК  Центр культуры и информации  с/п  Энгорокское </t>
  </si>
  <si>
    <t xml:space="preserve">ГАУК  Забайкальская краевая филармония имени Лундстрема </t>
  </si>
  <si>
    <t>ГУК  Ансамбль песни и пляски  "Забайкальские казаки"</t>
  </si>
  <si>
    <t>ГАУК  Театр национальных культур  "Забайкальские узоры"</t>
  </si>
  <si>
    <t>ГУК  Национальный театр песни и танца "Амар сайн"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</si>
</sst>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b/>
      <sz val="12"/>
      <color rgb="FF3F3F3F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solid">
        <fgColor rgb="FF8EAADB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FFD965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2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</cellStyleXfs>
  <cellXfs count="173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5" fillId="9" borderId="0" xfId="1" applyAlignment="1">
      <alignment horizontal="center" vertical="top" wrapText="1"/>
    </xf>
    <xf numFmtId="164" fontId="5" fillId="9" borderId="0" xfId="1" applyNumberFormat="1" applyAlignment="1">
      <alignment horizontal="center" vertical="top"/>
    </xf>
    <xf numFmtId="164" fontId="5" fillId="27" borderId="0" xfId="19" applyNumberFormat="1" applyAlignment="1">
      <alignment horizontal="center" vertical="top"/>
    </xf>
    <xf numFmtId="0" fontId="5" fillId="9" borderId="0" xfId="1" applyAlignment="1">
      <alignment horizontal="center" wrapText="1"/>
    </xf>
    <xf numFmtId="164" fontId="5" fillId="9" borderId="0" xfId="1" applyNumberFormat="1" applyAlignment="1">
      <alignment horizontal="center" vertical="center"/>
    </xf>
    <xf numFmtId="1" fontId="5" fillId="9" borderId="0" xfId="1" applyNumberFormat="1" applyAlignment="1">
      <alignment horizontal="center" vertical="center"/>
    </xf>
    <xf numFmtId="0" fontId="5" fillId="9" borderId="0" xfId="1" applyAlignment="1">
      <alignment horizontal="center" vertical="center" wrapText="1"/>
    </xf>
    <xf numFmtId="0" fontId="2" fillId="11" borderId="0" xfId="3" applyAlignment="1">
      <alignment horizontal="center" vertical="center" wrapText="1"/>
    </xf>
    <xf numFmtId="0" fontId="2" fillId="11" borderId="0" xfId="3" applyAlignment="1">
      <alignment horizontal="center" wrapText="1"/>
    </xf>
    <xf numFmtId="0" fontId="2" fillId="12" borderId="0" xfId="4" applyAlignment="1">
      <alignment horizontal="center" vertical="center" wrapText="1"/>
    </xf>
    <xf numFmtId="0" fontId="5" fillId="27" borderId="0" xfId="19" applyAlignment="1">
      <alignment horizontal="center"/>
    </xf>
    <xf numFmtId="1" fontId="5" fillId="27" borderId="0" xfId="19" applyNumberFormat="1" applyAlignment="1">
      <alignment horizontal="center" vertical="center"/>
    </xf>
    <xf numFmtId="164" fontId="5" fillId="27" borderId="0" xfId="19" applyNumberFormat="1" applyAlignment="1">
      <alignment horizontal="center" vertical="center"/>
    </xf>
    <xf numFmtId="0" fontId="6" fillId="28" borderId="0" xfId="20" applyFont="1" applyAlignment="1">
      <alignment horizontal="center" vertical="top" wrapText="1"/>
    </xf>
    <xf numFmtId="0" fontId="6" fillId="10" borderId="0" xfId="2" applyFont="1" applyAlignment="1">
      <alignment horizontal="center" vertical="top" wrapText="1"/>
    </xf>
    <xf numFmtId="1" fontId="2" fillId="29" borderId="0" xfId="21" applyNumberFormat="1" applyAlignment="1">
      <alignment horizontal="center" vertical="center" wrapText="1"/>
    </xf>
    <xf numFmtId="1" fontId="2" fillId="29" borderId="0" xfId="21" applyNumberFormat="1" applyAlignment="1">
      <alignment horizontal="center" vertical="center"/>
    </xf>
    <xf numFmtId="0" fontId="2" fillId="30" borderId="0" xfId="22" applyAlignment="1">
      <alignment horizontal="center"/>
    </xf>
    <xf numFmtId="164" fontId="5" fillId="15" borderId="0" xfId="7" applyNumberFormat="1" applyAlignment="1">
      <alignment horizontal="center" vertical="top"/>
    </xf>
    <xf numFmtId="1" fontId="2" fillId="17" borderId="0" xfId="9" applyNumberFormat="1" applyAlignment="1">
      <alignment horizontal="center" vertical="center"/>
    </xf>
    <xf numFmtId="164" fontId="5" fillId="15" borderId="0" xfId="7" applyNumberFormat="1" applyAlignment="1">
      <alignment horizontal="center" vertical="center"/>
    </xf>
    <xf numFmtId="164" fontId="5" fillId="19" borderId="0" xfId="11" applyNumberFormat="1" applyAlignment="1">
      <alignment horizontal="center" vertical="top"/>
    </xf>
    <xf numFmtId="164" fontId="5" fillId="19" borderId="0" xfId="11" applyNumberFormat="1" applyAlignment="1">
      <alignment horizontal="center" vertical="center"/>
    </xf>
    <xf numFmtId="1" fontId="2" fillId="21" borderId="0" xfId="13" applyNumberFormat="1" applyAlignment="1">
      <alignment horizontal="center" vertical="center"/>
    </xf>
    <xf numFmtId="164" fontId="5" fillId="23" borderId="0" xfId="15" applyNumberFormat="1" applyAlignment="1">
      <alignment horizontal="center" vertical="top"/>
    </xf>
    <xf numFmtId="164" fontId="5" fillId="23" borderId="0" xfId="15" applyNumberFormat="1" applyAlignment="1">
      <alignment horizontal="center" vertical="center"/>
    </xf>
    <xf numFmtId="1" fontId="2" fillId="25" borderId="0" xfId="17" applyNumberFormat="1" applyAlignment="1">
      <alignment horizontal="center" vertical="center"/>
    </xf>
    <xf numFmtId="164" fontId="5" fillId="13" borderId="1" xfId="5" applyNumberFormat="1" applyBorder="1" applyAlignment="1">
      <alignment horizontal="center" vertical="top"/>
    </xf>
    <xf numFmtId="164" fontId="5" fillId="13" borderId="1" xfId="5" applyNumberFormat="1" applyBorder="1" applyAlignment="1">
      <alignment horizontal="center" vertical="center"/>
    </xf>
    <xf numFmtId="1" fontId="5" fillId="13" borderId="1" xfId="5" applyNumberFormat="1" applyBorder="1" applyAlignment="1">
      <alignment horizontal="center" vertical="center"/>
    </xf>
    <xf numFmtId="0" fontId="2" fillId="14" borderId="0" xfId="6" applyAlignment="1">
      <alignment horizontal="center" vertical="center"/>
    </xf>
    <xf numFmtId="0" fontId="5" fillId="27" borderId="0" xfId="19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0" fontId="5" fillId="19" borderId="0" xfId="1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1" fontId="5" fillId="15" borderId="0" xfId="7" applyNumberFormat="1" applyAlignment="1">
      <alignment horizontal="center" vertical="center"/>
    </xf>
    <xf numFmtId="1" fontId="2" fillId="11" borderId="0" xfId="3" applyNumberFormat="1" applyAlignment="1">
      <alignment horizontal="center" wrapText="1"/>
    </xf>
    <xf numFmtId="1" fontId="2" fillId="18" borderId="0" xfId="1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30" borderId="0" xfId="22" applyNumberFormat="1" applyAlignment="1">
      <alignment horizontal="center" vertical="center" wrapText="1"/>
    </xf>
    <xf numFmtId="1" fontId="5" fillId="27" borderId="0" xfId="19" applyNumberFormat="1" applyAlignment="1">
      <alignment horizontal="center" vertical="center" wrapText="1"/>
    </xf>
    <xf numFmtId="1" fontId="5" fillId="19" borderId="0" xfId="11" applyNumberFormat="1" applyAlignment="1">
      <alignment horizontal="center" vertical="center"/>
    </xf>
    <xf numFmtId="1" fontId="5" fillId="23" borderId="0" xfId="15" applyNumberForma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1" fontId="5" fillId="9" borderId="0" xfId="1" applyNumberFormat="1" applyAlignment="1">
      <alignment horizontal="center"/>
    </xf>
    <xf numFmtId="1" fontId="2" fillId="12" borderId="0" xfId="4" applyNumberFormat="1" applyAlignment="1">
      <alignment horizontal="center"/>
    </xf>
    <xf numFmtId="1" fontId="2" fillId="29" borderId="0" xfId="2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5" fillId="15" borderId="0" xfId="7" applyNumberFormat="1" applyAlignment="1">
      <alignment horizontal="center"/>
    </xf>
    <xf numFmtId="0" fontId="2" fillId="12" borderId="0" xfId="4" applyAlignment="1">
      <alignment horizontal="center" wrapText="1"/>
    </xf>
    <xf numFmtId="0" fontId="5" fillId="13" borderId="0" xfId="5" applyAlignment="1">
      <alignment horizontal="center"/>
    </xf>
    <xf numFmtId="1" fontId="5" fillId="13" borderId="0" xfId="5" applyNumberFormat="1" applyAlignment="1">
      <alignment horizontal="center"/>
    </xf>
    <xf numFmtId="0" fontId="2" fillId="11" borderId="0" xfId="3"/>
    <xf numFmtId="0" fontId="5" fillId="9" borderId="0" xfId="1"/>
    <xf numFmtId="1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5" fillId="9" borderId="0" xfId="1" applyAlignment="1">
      <alignment horizontal="center"/>
    </xf>
    <xf numFmtId="0" fontId="2" fillId="11" borderId="0" xfId="3" applyAlignment="1">
      <alignment wrapText="1"/>
    </xf>
    <xf numFmtId="0" fontId="2" fillId="12" borderId="0" xfId="4" applyAlignment="1">
      <alignment wrapText="1"/>
    </xf>
    <xf numFmtId="0" fontId="5" fillId="9" borderId="0" xfId="1" applyAlignment="1">
      <alignment wrapText="1"/>
    </xf>
    <xf numFmtId="0" fontId="0" fillId="2" borderId="0" xfId="0" applyFill="1" applyAlignment="1">
      <alignment wrapText="1"/>
    </xf>
    <xf numFmtId="1" fontId="5" fillId="27" borderId="0" xfId="19" applyNumberFormat="1"/>
    <xf numFmtId="0" fontId="2" fillId="29" borderId="0" xfId="21" applyAlignment="1">
      <alignment horizontal="center"/>
    </xf>
    <xf numFmtId="0" fontId="5" fillId="27" borderId="0" xfId="19"/>
    <xf numFmtId="164" fontId="5" fillId="27" borderId="0" xfId="19" applyNumberFormat="1" applyAlignment="1">
      <alignment horizontal="center"/>
    </xf>
    <xf numFmtId="0" fontId="2" fillId="17" borderId="0" xfId="9" applyAlignment="1">
      <alignment horizontal="center"/>
    </xf>
    <xf numFmtId="0" fontId="5" fillId="15" borderId="0" xfId="7" applyAlignment="1">
      <alignment horizontal="center"/>
    </xf>
    <xf numFmtId="0" fontId="2" fillId="18" borderId="0" xfId="10" applyAlignment="1">
      <alignment horizontal="center"/>
    </xf>
    <xf numFmtId="0" fontId="2" fillId="21" borderId="0" xfId="13" applyAlignment="1">
      <alignment horizontal="center"/>
    </xf>
    <xf numFmtId="0" fontId="5" fillId="19" borderId="0" xfId="11" applyAlignment="1">
      <alignment horizontal="center"/>
    </xf>
    <xf numFmtId="0" fontId="2" fillId="14" borderId="0" xfId="6" applyAlignment="1">
      <alignment horizontal="center"/>
    </xf>
    <xf numFmtId="0" fontId="2" fillId="25" borderId="0" xfId="17" applyAlignment="1">
      <alignment horizontal="center"/>
    </xf>
    <xf numFmtId="0" fontId="5" fillId="23" borderId="0" xfId="15" applyAlignment="1">
      <alignment horizontal="center"/>
    </xf>
    <xf numFmtId="0" fontId="15" fillId="2" borderId="0" xfId="0" applyFont="1" applyFill="1"/>
    <xf numFmtId="0" fontId="2" fillId="10" borderId="0" xfId="2" applyAlignment="1">
      <alignment horizontal="center" vertical="top" wrapText="1"/>
    </xf>
    <xf numFmtId="0" fontId="2" fillId="10" borderId="0" xfId="2" applyAlignment="1">
      <alignment vertical="top"/>
    </xf>
    <xf numFmtId="0" fontId="2" fillId="10" borderId="0" xfId="2" applyAlignment="1">
      <alignment vertical="top" wrapText="1"/>
    </xf>
    <xf numFmtId="0" fontId="2" fillId="28" borderId="0" xfId="20" applyAlignment="1">
      <alignment vertical="top" wrapText="1"/>
    </xf>
    <xf numFmtId="0" fontId="2" fillId="28" borderId="0" xfId="20" applyAlignment="1">
      <alignment vertical="top"/>
    </xf>
    <xf numFmtId="0" fontId="2" fillId="16" borderId="0" xfId="8" applyAlignment="1">
      <alignment vertical="top" wrapText="1"/>
    </xf>
    <xf numFmtId="0" fontId="2" fillId="16" borderId="0" xfId="8" applyAlignment="1">
      <alignment vertical="top"/>
    </xf>
    <xf numFmtId="0" fontId="2" fillId="20" borderId="0" xfId="12" applyAlignment="1">
      <alignment vertical="top"/>
    </xf>
    <xf numFmtId="0" fontId="2" fillId="20" borderId="0" xfId="12" applyAlignment="1">
      <alignment vertical="top" wrapText="1"/>
    </xf>
    <xf numFmtId="0" fontId="2" fillId="24" borderId="0" xfId="16" applyAlignment="1">
      <alignment vertical="top" wrapText="1"/>
    </xf>
    <xf numFmtId="0" fontId="2" fillId="24" borderId="0" xfId="16"/>
    <xf numFmtId="164" fontId="0" fillId="2" borderId="0" xfId="0" applyNumberFormat="1" applyFill="1"/>
    <xf numFmtId="164" fontId="15" fillId="2" borderId="0" xfId="0" applyNumberFormat="1" applyFont="1" applyFill="1"/>
    <xf numFmtId="1" fontId="2" fillId="18" borderId="0" xfId="10" applyNumberFormat="1" applyAlignment="1">
      <alignment horizontal="center"/>
    </xf>
    <xf numFmtId="1" fontId="2" fillId="12" borderId="0" xfId="4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2" fillId="22" borderId="0" xfId="14" applyNumberFormat="1" applyAlignment="1">
      <alignment horizontal="center"/>
    </xf>
    <xf numFmtId="1" fontId="5" fillId="9" borderId="0" xfId="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2" fillId="26" borderId="0" xfId="18" applyNumberFormat="1" applyAlignment="1">
      <alignment horizontal="center"/>
    </xf>
    <xf numFmtId="1" fontId="1" fillId="18" borderId="0" xfId="10" applyNumberFormat="1" applyFont="1" applyAlignment="1">
      <alignment horizontal="center"/>
    </xf>
    <xf numFmtId="0" fontId="2" fillId="10" borderId="0" xfId="2" applyAlignment="1">
      <alignment vertical="top" wrapText="1"/>
    </xf>
    <xf numFmtId="0" fontId="2" fillId="28" borderId="0" xfId="20" applyAlignment="1">
      <alignment wrapText="1"/>
    </xf>
    <xf numFmtId="0" fontId="2" fillId="16" borderId="0" xfId="8" applyAlignment="1">
      <alignment vertical="top" wrapText="1"/>
    </xf>
    <xf numFmtId="0" fontId="6" fillId="20" borderId="0" xfId="12" applyFont="1" applyAlignment="1">
      <alignment horizontal="center" vertical="top" wrapText="1"/>
    </xf>
    <xf numFmtId="0" fontId="1" fillId="24" borderId="0" xfId="16" applyFont="1" applyAlignment="1">
      <alignment horizontal="center" vertical="top" wrapText="1"/>
    </xf>
    <xf numFmtId="0" fontId="2" fillId="24" borderId="0" xfId="16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" fontId="2" fillId="12" borderId="0" xfId="4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2" fillId="22" borderId="0" xfId="14" applyNumberFormat="1" applyAlignment="1">
      <alignment horizontal="center"/>
    </xf>
    <xf numFmtId="1" fontId="2" fillId="26" borderId="0" xfId="18" applyNumberFormat="1" applyAlignment="1">
      <alignment horizontal="center"/>
    </xf>
    <xf numFmtId="1" fontId="2" fillId="18" borderId="0" xfId="1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14" borderId="0" xfId="6" applyAlignment="1">
      <alignment horizontal="center" vertical="top"/>
    </xf>
    <xf numFmtId="1" fontId="5" fillId="23" borderId="0" xfId="15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5" fillId="19" borderId="0" xfId="11" applyNumberFormat="1" applyAlignment="1">
      <alignment horizontal="center" vertical="center"/>
    </xf>
    <xf numFmtId="1" fontId="2" fillId="26" borderId="0" xfId="18" applyNumberFormat="1" applyAlignment="1">
      <alignment horizontal="center" vertical="center"/>
    </xf>
    <xf numFmtId="1" fontId="2" fillId="22" borderId="0" xfId="14" applyNumberForma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" fontId="5" fillId="27" borderId="0" xfId="19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2" fillId="18" borderId="0" xfId="10" applyNumberFormat="1" applyAlignment="1">
      <alignment horizontal="center" vertical="center"/>
    </xf>
    <xf numFmtId="0" fontId="2" fillId="18" borderId="0" xfId="10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5" fillId="9" borderId="0" xfId="1" applyNumberFormat="1" applyAlignment="1">
      <alignment horizontal="center"/>
    </xf>
    <xf numFmtId="0" fontId="6" fillId="10" borderId="0" xfId="2" applyFont="1" applyAlignment="1">
      <alignment horizontal="center" vertical="top" wrapText="1"/>
    </xf>
    <xf numFmtId="0" fontId="6" fillId="28" borderId="0" xfId="20" applyFont="1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1" fontId="2" fillId="12" borderId="0" xfId="4" applyNumberFormat="1" applyAlignment="1">
      <alignment horizontal="center" wrapText="1"/>
    </xf>
    <xf numFmtId="1" fontId="2" fillId="30" borderId="0" xfId="22" applyNumberFormat="1" applyAlignment="1">
      <alignment horizontal="center" vertical="center" wrapText="1"/>
    </xf>
    <xf numFmtId="1" fontId="2" fillId="30" borderId="0" xfId="22" applyNumberFormat="1" applyAlignment="1">
      <alignment horizontal="center" vertical="center"/>
    </xf>
    <xf numFmtId="0" fontId="5" fillId="19" borderId="0" xfId="11" applyAlignment="1">
      <alignment horizontal="center" vertical="top" wrapText="1"/>
    </xf>
    <xf numFmtId="0" fontId="5" fillId="13" borderId="1" xfId="5" applyBorder="1" applyAlignment="1">
      <alignment horizontal="center" vertical="top" wrapText="1"/>
    </xf>
    <xf numFmtId="1" fontId="5" fillId="9" borderId="0" xfId="1" applyNumberFormat="1" applyAlignment="1">
      <alignment horizontal="center" wrapText="1"/>
    </xf>
    <xf numFmtId="1" fontId="5" fillId="27" borderId="0" xfId="19" applyNumberFormat="1" applyAlignment="1">
      <alignment horizontal="center" vertical="center" wrapText="1"/>
    </xf>
    <xf numFmtId="1" fontId="5" fillId="15" borderId="0" xfId="7" applyNumberFormat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0" fontId="5" fillId="9" borderId="0" xfId="1" applyAlignment="1">
      <alignment horizontal="center" vertical="top" wrapText="1"/>
    </xf>
    <xf numFmtId="0" fontId="5" fillId="27" borderId="0" xfId="19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164" fontId="12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164" fontId="12" fillId="7" borderId="0" xfId="0" applyNumberFormat="1" applyFont="1" applyFill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</cellXfs>
  <cellStyles count="23">
    <cellStyle name="20% - Акцент1" xfId="2" builtinId="30"/>
    <cellStyle name="20% - Акцент3" xfId="8" builtinId="38"/>
    <cellStyle name="20% - Акцент4" xfId="12" builtinId="42"/>
    <cellStyle name="20% - Акцент5" xfId="16" builtinId="46"/>
    <cellStyle name="20% - Акцент6" xfId="20" builtinId="50"/>
    <cellStyle name="40% - Акцент1" xfId="3" builtinId="31"/>
    <cellStyle name="40% - Акцент3" xfId="9" builtinId="39"/>
    <cellStyle name="40% - Акцент4" xfId="13" builtinId="43"/>
    <cellStyle name="40% - Акцент5" xfId="17" builtinId="47"/>
    <cellStyle name="40% - Акцент6" xfId="21" builtinId="51"/>
    <cellStyle name="60% - Акцент1" xfId="4" builtinId="32"/>
    <cellStyle name="60% - Акцент2" xfId="6" builtinId="36"/>
    <cellStyle name="60% - Акцент3" xfId="10" builtinId="40"/>
    <cellStyle name="60% - Акцент4" xfId="14" builtinId="44"/>
    <cellStyle name="60% - Акцент5" xfId="18" builtinId="48"/>
    <cellStyle name="60% - Акцент6" xfId="22" builtinId="52"/>
    <cellStyle name="Акцент1" xfId="1" builtinId="29"/>
    <cellStyle name="Акцент2" xfId="5" builtinId="33"/>
    <cellStyle name="Акцент3" xfId="7" builtinId="37"/>
    <cellStyle name="Акцент4" xfId="11" builtinId="41"/>
    <cellStyle name="Акцент5" xfId="15" builtinId="45"/>
    <cellStyle name="Акцент6" xfId="19" builtinId="4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Лист1!$A$79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Лист1!$B$79:$F$79</c:f>
              <c:numCache>
                <c:formatCode>0</c:formatCode>
                <c:ptCount val="5"/>
                <c:pt idx="0">
                  <c:v>82.940938511326863</c:v>
                </c:pt>
                <c:pt idx="1">
                  <c:v>98.381877022653725</c:v>
                </c:pt>
                <c:pt idx="2">
                  <c:v>96.440677966101688</c:v>
                </c:pt>
                <c:pt idx="3">
                  <c:v>96.893203883495147</c:v>
                </c:pt>
                <c:pt idx="4">
                  <c:v>99.611650485436897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Лист1!$A$80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Лист1!$B$80:$F$80</c:f>
              <c:numCache>
                <c:formatCode>0</c:formatCode>
                <c:ptCount val="5"/>
                <c:pt idx="0">
                  <c:v>83.69634340222575</c:v>
                </c:pt>
                <c:pt idx="1">
                  <c:v>99.205087440381561</c:v>
                </c:pt>
                <c:pt idx="2">
                  <c:v>74</c:v>
                </c:pt>
                <c:pt idx="3">
                  <c:v>98.728139904610501</c:v>
                </c:pt>
                <c:pt idx="4">
                  <c:v>99.507154213036557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Лист1!$A$81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Лист1!$B$81:$F$81</c:f>
              <c:numCache>
                <c:formatCode>0</c:formatCode>
                <c:ptCount val="5"/>
                <c:pt idx="0">
                  <c:v>89.656374501992047</c:v>
                </c:pt>
                <c:pt idx="1">
                  <c:v>99.136786188579009</c:v>
                </c:pt>
                <c:pt idx="2">
                  <c:v>71.333333333333343</c:v>
                </c:pt>
                <c:pt idx="3">
                  <c:v>98.061088977423637</c:v>
                </c:pt>
                <c:pt idx="4">
                  <c:v>99.322709163346616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Лист1!$A$82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Лист1!$B$82:$F$82</c:f>
              <c:numCache>
                <c:formatCode>0</c:formatCode>
                <c:ptCount val="5"/>
                <c:pt idx="0">
                  <c:v>88.092417061611371</c:v>
                </c:pt>
                <c:pt idx="1">
                  <c:v>90.995260663507111</c:v>
                </c:pt>
                <c:pt idx="2">
                  <c:v>66.677419354838719</c:v>
                </c:pt>
                <c:pt idx="3">
                  <c:v>91.437598736176938</c:v>
                </c:pt>
                <c:pt idx="4">
                  <c:v>96.461295418641384</c:v>
                </c:pt>
              </c:numCache>
            </c:numRef>
          </c:val>
        </c:ser>
        <c:ser>
          <c:idx val="4"/>
          <c:order val="4"/>
          <c:tx>
            <c:strRef>
              <c:f>Лист1!$A$83</c:f>
              <c:strCache>
                <c:ptCount val="1"/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Лист1!$B$83:$F$83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5777920"/>
        <c:axId val="225792000"/>
      </c:barChart>
      <c:catAx>
        <c:axId val="22577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792000"/>
        <c:crosses val="autoZero"/>
        <c:auto val="1"/>
        <c:lblAlgn val="ctr"/>
        <c:lblOffset val="100"/>
        <c:noMultiLvlLbl val="0"/>
      </c:catAx>
      <c:valAx>
        <c:axId val="22579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7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Лист1!$D$78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Лист1!$A$79:$A$81</c:f>
              <c:strCache>
                <c:ptCount val="3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</c:strCache>
            </c:strRef>
          </c:cat>
          <c:val>
            <c:numRef>
              <c:f>Лист1!$D$79:$D$81</c:f>
              <c:numCache>
                <c:formatCode>0</c:formatCode>
                <c:ptCount val="3"/>
                <c:pt idx="0">
                  <c:v>96.440677966101688</c:v>
                </c:pt>
                <c:pt idx="1">
                  <c:v>74</c:v>
                </c:pt>
                <c:pt idx="2">
                  <c:v>71.333333333333343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828672"/>
        <c:axId val="226830208"/>
      </c:barChart>
      <c:catAx>
        <c:axId val="22682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830208"/>
        <c:crosses val="autoZero"/>
        <c:auto val="1"/>
        <c:lblAlgn val="ctr"/>
        <c:lblOffset val="100"/>
        <c:noMultiLvlLbl val="0"/>
      </c:catAx>
      <c:valAx>
        <c:axId val="22683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82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Лист1!$E$78</c:f>
              <c:strCache>
                <c:ptCount val="1"/>
                <c:pt idx="0">
                  <c:v>4. Доброжелательность, вежливость работников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Лист1!$A$79:$A$82</c:f>
              <c:strCache>
                <c:ptCount val="4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  <c:pt idx="3">
                  <c:v>ГУК  Национальный театр песни и танца "Амар сайн"</c:v>
                </c:pt>
              </c:strCache>
            </c:strRef>
          </c:cat>
          <c:val>
            <c:numRef>
              <c:f>Лист1!$E$79:$E$82</c:f>
              <c:numCache>
                <c:formatCode>0</c:formatCode>
                <c:ptCount val="4"/>
                <c:pt idx="0">
                  <c:v>96.893203883495147</c:v>
                </c:pt>
                <c:pt idx="1">
                  <c:v>98.728139904610501</c:v>
                </c:pt>
                <c:pt idx="2">
                  <c:v>98.061088977423637</c:v>
                </c:pt>
                <c:pt idx="3">
                  <c:v>91.437598736176938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9-9140-AD5F-6712C8B91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871936"/>
        <c:axId val="226873728"/>
      </c:barChart>
      <c:catAx>
        <c:axId val="22687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873728"/>
        <c:crosses val="autoZero"/>
        <c:auto val="1"/>
        <c:lblAlgn val="ctr"/>
        <c:lblOffset val="100"/>
        <c:noMultiLvlLbl val="0"/>
      </c:catAx>
      <c:valAx>
        <c:axId val="22687372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87193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Лист1!$F$78</c:f>
              <c:strCache>
                <c:ptCount val="1"/>
                <c:pt idx="0">
                  <c:v>5. Удовлетворенность условиями оказания услуг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Лист1!$A$79:$A$82</c:f>
              <c:strCache>
                <c:ptCount val="4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  <c:pt idx="3">
                  <c:v>ГУК  Национальный театр песни и танца "Амар сайн"</c:v>
                </c:pt>
              </c:strCache>
            </c:strRef>
          </c:cat>
          <c:val>
            <c:numRef>
              <c:f>Лист1!$F$79:$F$82</c:f>
              <c:numCache>
                <c:formatCode>0</c:formatCode>
                <c:ptCount val="4"/>
                <c:pt idx="0">
                  <c:v>99.611650485436897</c:v>
                </c:pt>
                <c:pt idx="1">
                  <c:v>99.507154213036557</c:v>
                </c:pt>
                <c:pt idx="2">
                  <c:v>99.322709163346616</c:v>
                </c:pt>
                <c:pt idx="3">
                  <c:v>96.461295418641384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D-2E4F-B4E0-F3A2CDC22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575488"/>
        <c:axId val="226577024"/>
      </c:barChart>
      <c:catAx>
        <c:axId val="22657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77024"/>
        <c:crosses val="autoZero"/>
        <c:auto val="1"/>
        <c:lblAlgn val="ctr"/>
        <c:lblOffset val="100"/>
        <c:noMultiLvlLbl val="0"/>
      </c:catAx>
      <c:valAx>
        <c:axId val="22657702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75488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Лист1!$D$78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Лист1!$A$79:$A$82</c:f>
              <c:strCache>
                <c:ptCount val="4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  <c:pt idx="3">
                  <c:v>ГУК  Национальный театр песни и танца "Амар сайн"</c:v>
                </c:pt>
              </c:strCache>
            </c:strRef>
          </c:cat>
          <c:val>
            <c:numRef>
              <c:f>Лист1!$D$79:$D$82</c:f>
              <c:numCache>
                <c:formatCode>0</c:formatCode>
                <c:ptCount val="4"/>
                <c:pt idx="0">
                  <c:v>96.440677966101688</c:v>
                </c:pt>
                <c:pt idx="1">
                  <c:v>74</c:v>
                </c:pt>
                <c:pt idx="2">
                  <c:v>71.333333333333343</c:v>
                </c:pt>
                <c:pt idx="3">
                  <c:v>66.677419354838719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594176"/>
        <c:axId val="226628736"/>
      </c:barChart>
      <c:catAx>
        <c:axId val="22659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628736"/>
        <c:crosses val="autoZero"/>
        <c:auto val="1"/>
        <c:lblAlgn val="ctr"/>
        <c:lblOffset val="100"/>
        <c:noMultiLvlLbl val="0"/>
      </c:catAx>
      <c:valAx>
        <c:axId val="22662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59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Лист1!$A$79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Лист1!$B$79:$F$79</c:f>
              <c:numCache>
                <c:formatCode>0</c:formatCode>
                <c:ptCount val="5"/>
                <c:pt idx="0">
                  <c:v>82.940938511326863</c:v>
                </c:pt>
                <c:pt idx="1">
                  <c:v>98.381877022653725</c:v>
                </c:pt>
                <c:pt idx="2">
                  <c:v>96.440677966101688</c:v>
                </c:pt>
                <c:pt idx="3">
                  <c:v>96.893203883495147</c:v>
                </c:pt>
                <c:pt idx="4">
                  <c:v>99.611650485436897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Лист1!$A$80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Лист1!$B$80:$F$80</c:f>
              <c:numCache>
                <c:formatCode>0</c:formatCode>
                <c:ptCount val="5"/>
                <c:pt idx="0">
                  <c:v>83.69634340222575</c:v>
                </c:pt>
                <c:pt idx="1">
                  <c:v>99.205087440381561</c:v>
                </c:pt>
                <c:pt idx="2">
                  <c:v>74</c:v>
                </c:pt>
                <c:pt idx="3">
                  <c:v>98.728139904610501</c:v>
                </c:pt>
                <c:pt idx="4">
                  <c:v>99.507154213036557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Лист1!$A$81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Лист1!$B$81:$F$81</c:f>
              <c:numCache>
                <c:formatCode>0</c:formatCode>
                <c:ptCount val="5"/>
                <c:pt idx="0">
                  <c:v>89.656374501992047</c:v>
                </c:pt>
                <c:pt idx="1">
                  <c:v>99.136786188579009</c:v>
                </c:pt>
                <c:pt idx="2">
                  <c:v>71.333333333333343</c:v>
                </c:pt>
                <c:pt idx="3">
                  <c:v>98.061088977423637</c:v>
                </c:pt>
                <c:pt idx="4">
                  <c:v>99.322709163346616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Лист1!$A$82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Лист1!$B$78:$F$78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Лист1!$B$82:$F$82</c:f>
              <c:numCache>
                <c:formatCode>0</c:formatCode>
                <c:ptCount val="5"/>
                <c:pt idx="0">
                  <c:v>88.092417061611371</c:v>
                </c:pt>
                <c:pt idx="1">
                  <c:v>90.995260663507111</c:v>
                </c:pt>
                <c:pt idx="2">
                  <c:v>66.677419354838719</c:v>
                </c:pt>
                <c:pt idx="3">
                  <c:v>91.437598736176938</c:v>
                </c:pt>
                <c:pt idx="4">
                  <c:v>96.461295418641384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666752"/>
        <c:axId val="226754560"/>
      </c:barChart>
      <c:catAx>
        <c:axId val="22666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754560"/>
        <c:crosses val="autoZero"/>
        <c:auto val="1"/>
        <c:lblAlgn val="ctr"/>
        <c:lblOffset val="100"/>
        <c:noMultiLvlLbl val="0"/>
      </c:catAx>
      <c:valAx>
        <c:axId val="22675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6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1. Открытость</a:t>
            </a:r>
            <a:r>
              <a:rPr lang="ru-RU" baseline="0"/>
              <a:t> и доступность информации</a:t>
            </a:r>
            <a:endParaRPr lang="ru-RU"/>
          </a:p>
        </c:rich>
      </c:tx>
      <c:layout>
        <c:manualLayout>
          <c:xMode val="edge"/>
          <c:yMode val="edge"/>
          <c:x val="0.23291699604743082"/>
          <c:y val="2.11444855140156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899975998367978"/>
          <c:y val="6.2446077233045738E-2"/>
          <c:w val="0.46024941055461333"/>
          <c:h val="0.58807420621179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Лист1!$B$25:$D$25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Лист1!$B$26:$D$26</c:f>
              <c:numCache>
                <c:formatCode>General</c:formatCode>
                <c:ptCount val="3"/>
                <c:pt idx="0" formatCode="0">
                  <c:v>56.944444444444443</c:v>
                </c:pt>
                <c:pt idx="1">
                  <c:v>100</c:v>
                </c:pt>
                <c:pt idx="2" formatCode="0">
                  <c:v>89.644012944983814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5-7542-8E98-82F5F6D2A80C}"/>
            </c:ext>
          </c:extLst>
        </c:ser>
        <c:ser>
          <c:idx val="1"/>
          <c:order val="1"/>
          <c:tx>
            <c:strRef>
              <c:f>Лист1!$A$27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Лист1!$B$25:$D$25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Лист1!$B$27:$D$27</c:f>
              <c:numCache>
                <c:formatCode>0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96.74085850556439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5-7542-8E98-82F5F6D2A80C}"/>
            </c:ext>
          </c:extLst>
        </c:ser>
        <c:ser>
          <c:idx val="2"/>
          <c:order val="2"/>
          <c:tx>
            <c:strRef>
              <c:f>Лист1!$A$28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Лист1!$B$25:$D$25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Лист1!$B$28:$D$28</c:f>
              <c:numCache>
                <c:formatCode>General</c:formatCode>
                <c:ptCount val="3"/>
                <c:pt idx="0" formatCode="0">
                  <c:v>70.833333333333329</c:v>
                </c:pt>
                <c:pt idx="1">
                  <c:v>100</c:v>
                </c:pt>
                <c:pt idx="2" formatCode="0">
                  <c:v>96.01593625498009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AC-D942-8BCB-B60B18097EAA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Лист1!$B$25:$D$25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Лист1!$B$29:$D$29</c:f>
              <c:numCache>
                <c:formatCode>0</c:formatCode>
                <c:ptCount val="3"/>
                <c:pt idx="0">
                  <c:v>86.111111111111114</c:v>
                </c:pt>
                <c:pt idx="1">
                  <c:v>100</c:v>
                </c:pt>
                <c:pt idx="2">
                  <c:v>80.6477093206951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5836032"/>
        <c:axId val="225850112"/>
      </c:barChart>
      <c:catAx>
        <c:axId val="22583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850112"/>
        <c:crosses val="autoZero"/>
        <c:auto val="1"/>
        <c:lblAlgn val="ctr"/>
        <c:lblOffset val="100"/>
        <c:noMultiLvlLbl val="0"/>
      </c:catAx>
      <c:valAx>
        <c:axId val="2258501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83603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47735271441384E-2"/>
          <c:y val="0.69462864281930536"/>
          <c:w val="0.89483313800902853"/>
          <c:h val="0.22267973610461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2.</a:t>
            </a:r>
            <a:r>
              <a:rPr lang="ru-RU" baseline="0"/>
              <a:t> Комфортность условий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Лист1!$E$25:$F$25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Лист1!$E$26:$F$26</c:f>
              <c:numCache>
                <c:formatCode>0</c:formatCode>
                <c:ptCount val="2"/>
                <c:pt idx="0">
                  <c:v>100</c:v>
                </c:pt>
                <c:pt idx="1">
                  <c:v>98.381877022653725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B-2B49-9CD2-916A85D5B998}"/>
            </c:ext>
          </c:extLst>
        </c:ser>
        <c:ser>
          <c:idx val="1"/>
          <c:order val="1"/>
          <c:tx>
            <c:strRef>
              <c:f>Лист1!$A$27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Лист1!$E$25:$F$25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Лист1!$E$27:$F$27</c:f>
              <c:numCache>
                <c:formatCode>0</c:formatCode>
                <c:ptCount val="2"/>
                <c:pt idx="0">
                  <c:v>100</c:v>
                </c:pt>
                <c:pt idx="1">
                  <c:v>99.205087440381561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FB-2B49-9CD2-916A85D5B998}"/>
            </c:ext>
          </c:extLst>
        </c:ser>
        <c:ser>
          <c:idx val="2"/>
          <c:order val="2"/>
          <c:tx>
            <c:strRef>
              <c:f>Лист1!$A$28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Лист1!$E$25:$F$25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Лист1!$E$28:$F$28</c:f>
              <c:numCache>
                <c:formatCode>0</c:formatCode>
                <c:ptCount val="2"/>
                <c:pt idx="0">
                  <c:v>100</c:v>
                </c:pt>
                <c:pt idx="1">
                  <c:v>99.136786188579009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C-8640-9C20-CCA8A0BF5376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Лист1!$E$25:$F$25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Лист1!$E$29:$F$29</c:f>
              <c:numCache>
                <c:formatCode>0</c:formatCode>
                <c:ptCount val="2"/>
                <c:pt idx="0">
                  <c:v>100</c:v>
                </c:pt>
                <c:pt idx="1">
                  <c:v>90.995260663507111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5906688"/>
        <c:axId val="225908224"/>
      </c:barChart>
      <c:catAx>
        <c:axId val="22590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908224"/>
        <c:crosses val="autoZero"/>
        <c:auto val="1"/>
        <c:lblAlgn val="ctr"/>
        <c:lblOffset val="100"/>
        <c:noMultiLvlLbl val="0"/>
      </c:catAx>
      <c:valAx>
        <c:axId val="22590822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906688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</a:t>
            </a:r>
            <a:r>
              <a:rPr lang="ru-RU" baseline="0"/>
              <a:t> Доступность услуг для инвалидов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Лист1!$G$25:$I$25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Лист1!$G$26:$I$26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88.135593220338976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0841-B350-83D8ABF2817D}"/>
            </c:ext>
          </c:extLst>
        </c:ser>
        <c:ser>
          <c:idx val="1"/>
          <c:order val="1"/>
          <c:tx>
            <c:strRef>
              <c:f>Лист1!$A$27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Лист1!$G$25:$I$25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Лист1!$G$27:$I$27</c:f>
              <c:numCache>
                <c:formatCode>General</c:formatCode>
                <c:ptCount val="3"/>
                <c:pt idx="0">
                  <c:v>60</c:v>
                </c:pt>
                <c:pt idx="1">
                  <c:v>80</c:v>
                </c:pt>
                <c:pt idx="2" formatCode="0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D1-0841-B350-83D8ABF2817D}"/>
            </c:ext>
          </c:extLst>
        </c:ser>
        <c:ser>
          <c:idx val="2"/>
          <c:order val="2"/>
          <c:tx>
            <c:strRef>
              <c:f>Лист1!$A$28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Лист1!$G$25:$I$25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Лист1!$G$28:$I$28</c:f>
              <c:numCache>
                <c:formatCode>0</c:formatCode>
                <c:ptCount val="3"/>
                <c:pt idx="0">
                  <c:v>80</c:v>
                </c:pt>
                <c:pt idx="1">
                  <c:v>60</c:v>
                </c:pt>
                <c:pt idx="2">
                  <c:v>77.777777777777786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1-E244-8696-3789B8724C77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Лист1!$G$25:$I$25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Лист1!$G$29:$I$29</c:f>
              <c:numCache>
                <c:formatCode>0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82.258064516129039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5963008"/>
        <c:axId val="225977088"/>
      </c:barChart>
      <c:catAx>
        <c:axId val="22596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977088"/>
        <c:crosses val="autoZero"/>
        <c:auto val="1"/>
        <c:lblAlgn val="ctr"/>
        <c:lblOffset val="100"/>
        <c:noMultiLvlLbl val="0"/>
      </c:catAx>
      <c:valAx>
        <c:axId val="22597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96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4.</a:t>
            </a:r>
            <a:r>
              <a:rPr lang="ru-RU" baseline="0"/>
              <a:t> Доброжелательность, вежливость работников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800946488039932"/>
          <c:y val="9.0952061829097708E-2"/>
          <c:w val="0.45203854298605622"/>
          <c:h val="0.599202682750480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Лист1!$J$25:$L$25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Лист1!$J$26:$L$26</c:f>
              <c:numCache>
                <c:formatCode>0</c:formatCode>
                <c:ptCount val="3"/>
                <c:pt idx="0">
                  <c:v>99.029126213592235</c:v>
                </c:pt>
                <c:pt idx="1">
                  <c:v>99.190938511326863</c:v>
                </c:pt>
                <c:pt idx="2">
                  <c:v>88.025889967637539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E-1547-805D-0501DE89047D}"/>
            </c:ext>
          </c:extLst>
        </c:ser>
        <c:ser>
          <c:idx val="1"/>
          <c:order val="1"/>
          <c:tx>
            <c:strRef>
              <c:f>Лист1!$A$27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Лист1!$J$25:$L$25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Лист1!$J$27:$L$27</c:f>
              <c:numCache>
                <c:formatCode>0</c:formatCode>
                <c:ptCount val="3"/>
                <c:pt idx="0">
                  <c:v>99.841017488076318</c:v>
                </c:pt>
                <c:pt idx="1">
                  <c:v>99.52305246422894</c:v>
                </c:pt>
                <c:pt idx="2">
                  <c:v>94.912559618441975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FE-1547-805D-0501DE89047D}"/>
            </c:ext>
          </c:extLst>
        </c:ser>
        <c:ser>
          <c:idx val="2"/>
          <c:order val="2"/>
          <c:tx>
            <c:strRef>
              <c:f>Лист1!$A$28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Лист1!$J$25:$L$25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Лист1!$J$28:$L$28</c:f>
              <c:numCache>
                <c:formatCode>0</c:formatCode>
                <c:ptCount val="3"/>
                <c:pt idx="0">
                  <c:v>98.937583001328022</c:v>
                </c:pt>
                <c:pt idx="1">
                  <c:v>98.804780876494021</c:v>
                </c:pt>
                <c:pt idx="2">
                  <c:v>94.820717131474112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C-1041-9835-C017F0F3BA92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Лист1!$J$25:$L$25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Лист1!$J$29:$L$29</c:f>
              <c:numCache>
                <c:formatCode>0</c:formatCode>
                <c:ptCount val="3"/>
                <c:pt idx="0">
                  <c:v>95.89257503949446</c:v>
                </c:pt>
                <c:pt idx="1">
                  <c:v>95.73459715639811</c:v>
                </c:pt>
                <c:pt idx="2">
                  <c:v>73.93364928909952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100736"/>
        <c:axId val="226102272"/>
      </c:barChart>
      <c:catAx>
        <c:axId val="2261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2272"/>
        <c:crosses val="autoZero"/>
        <c:auto val="1"/>
        <c:lblAlgn val="ctr"/>
        <c:lblOffset val="100"/>
        <c:noMultiLvlLbl val="0"/>
      </c:catAx>
      <c:valAx>
        <c:axId val="22610227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073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76810161132283E-2"/>
          <c:y val="0.73077641939521865"/>
          <c:w val="0.8551701141403627"/>
          <c:h val="0.22227567997640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5.</a:t>
            </a:r>
            <a:r>
              <a:rPr lang="ru-RU" baseline="0"/>
              <a:t> Удовлетворенность условиями оказания услуг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50641813325750729"/>
          <c:y val="9.0952061829097708E-2"/>
          <c:w val="0.44356316779206312"/>
          <c:h val="0.61934710397508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Лист1!$A$26</c:f>
              <c:strCache>
                <c:ptCount val="1"/>
                <c:pt idx="0">
                  <c:v>ГАУК  Забайкальская краевая филармония имени Лундстрема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Лист1!$M$25:$O$25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Лист1!$M$26:$O$26</c:f>
              <c:numCache>
                <c:formatCode>0</c:formatCode>
                <c:ptCount val="3"/>
                <c:pt idx="0">
                  <c:v>99.514563106796118</c:v>
                </c:pt>
                <c:pt idx="1">
                  <c:v>99.190938511326863</c:v>
                </c:pt>
                <c:pt idx="2">
                  <c:v>99.838187702265373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1-274B-9DC6-EB12331C1805}"/>
            </c:ext>
          </c:extLst>
        </c:ser>
        <c:ser>
          <c:idx val="1"/>
          <c:order val="1"/>
          <c:tx>
            <c:strRef>
              <c:f>Лист1!$A$27</c:f>
              <c:strCache>
                <c:ptCount val="1"/>
                <c:pt idx="0">
                  <c:v>ГУК  Ансамбль песни и пляски  "Забайкальские казаки"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Лист1!$M$25:$O$25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Лист1!$M$27:$O$27</c:f>
              <c:numCache>
                <c:formatCode>0</c:formatCode>
                <c:ptCount val="3"/>
                <c:pt idx="0">
                  <c:v>99.682034976152622</c:v>
                </c:pt>
                <c:pt idx="1">
                  <c:v>99.205087440381561</c:v>
                </c:pt>
                <c:pt idx="2">
                  <c:v>99.52305246422894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51-274B-9DC6-EB12331C1805}"/>
            </c:ext>
          </c:extLst>
        </c:ser>
        <c:ser>
          <c:idx val="2"/>
          <c:order val="2"/>
          <c:tx>
            <c:strRef>
              <c:f>Лист1!$A$28</c:f>
              <c:strCache>
                <c:ptCount val="1"/>
                <c:pt idx="0">
                  <c:v>ГАУК  Театр национальных культур  "Забайкальские узоры"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Лист1!$M$25:$O$25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Лист1!$M$28:$O$28</c:f>
              <c:numCache>
                <c:formatCode>0</c:formatCode>
                <c:ptCount val="3"/>
                <c:pt idx="0">
                  <c:v>99.734395750331998</c:v>
                </c:pt>
                <c:pt idx="1">
                  <c:v>98.671978751660021</c:v>
                </c:pt>
                <c:pt idx="2">
                  <c:v>99.33598937583001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6D-A044-B941-729020B42692}"/>
            </c:ext>
          </c:extLst>
        </c:ser>
        <c:ser>
          <c:idx val="3"/>
          <c:order val="3"/>
          <c:tx>
            <c:strRef>
              <c:f>Лист1!$A$29</c:f>
              <c:strCache>
                <c:ptCount val="1"/>
                <c:pt idx="0">
                  <c:v>ГУК  Национальный театр песни и танца "Амар сайн"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Лист1!$M$25:$O$25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Лист1!$M$29:$O$29</c:f>
              <c:numCache>
                <c:formatCode>0</c:formatCode>
                <c:ptCount val="3"/>
                <c:pt idx="0">
                  <c:v>96.050552922590839</c:v>
                </c:pt>
                <c:pt idx="1">
                  <c:v>96.524486571879947</c:v>
                </c:pt>
                <c:pt idx="2">
                  <c:v>96.682464454976298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157696"/>
        <c:axId val="226159232"/>
      </c:barChart>
      <c:catAx>
        <c:axId val="22615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59232"/>
        <c:crosses val="autoZero"/>
        <c:auto val="1"/>
        <c:lblAlgn val="ctr"/>
        <c:lblOffset val="100"/>
        <c:noMultiLvlLbl val="0"/>
      </c:catAx>
      <c:valAx>
        <c:axId val="22615923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5769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296031098358E-2"/>
          <c:y val="0.74588473531367439"/>
          <c:w val="0.89524051270469163"/>
          <c:h val="0.22227567997640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Лист1!$L$79:$L$82</c:f>
              <c:strCache>
                <c:ptCount val="4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  <c:pt idx="3">
                  <c:v>ГУК  Национальный театр песни и танца "Амар сайн"</c:v>
                </c:pt>
              </c:strCache>
            </c:strRef>
          </c:cat>
          <c:val>
            <c:numRef>
              <c:f>Лист1!$M$79:$M$82</c:f>
              <c:numCache>
                <c:formatCode>0</c:formatCode>
                <c:ptCount val="4"/>
                <c:pt idx="0">
                  <c:v>94.853669573802875</c:v>
                </c:pt>
                <c:pt idx="1">
                  <c:v>91.027344992050871</c:v>
                </c:pt>
                <c:pt idx="2">
                  <c:v>91.50205843293493</c:v>
                </c:pt>
                <c:pt idx="3">
                  <c:v>87.633272180604393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6183424"/>
        <c:axId val="226193408"/>
      </c:barChart>
      <c:catAx>
        <c:axId val="22618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93408"/>
        <c:crosses val="autoZero"/>
        <c:auto val="1"/>
        <c:lblAlgn val="ctr"/>
        <c:lblOffset val="100"/>
        <c:noMultiLvlLbl val="0"/>
      </c:catAx>
      <c:valAx>
        <c:axId val="22619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8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Лист1!$C$78</c:f>
              <c:strCache>
                <c:ptCount val="1"/>
                <c:pt idx="0">
                  <c:v>2. Комфортность условий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Лист1!$A$79:$A$82</c:f>
              <c:strCache>
                <c:ptCount val="4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  <c:pt idx="3">
                  <c:v>ГУК  Национальный театр песни и танца "Амар сайн"</c:v>
                </c:pt>
              </c:strCache>
            </c:strRef>
          </c:cat>
          <c:val>
            <c:numRef>
              <c:f>Лист1!$C$79:$C$82</c:f>
              <c:numCache>
                <c:formatCode>0</c:formatCode>
                <c:ptCount val="4"/>
                <c:pt idx="0">
                  <c:v>98.381877022653725</c:v>
                </c:pt>
                <c:pt idx="1">
                  <c:v>99.205087440381561</c:v>
                </c:pt>
                <c:pt idx="2">
                  <c:v>99.136786188579009</c:v>
                </c:pt>
                <c:pt idx="3">
                  <c:v>90.995260663507111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3-DA48-9B63-D040CA82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222464"/>
        <c:axId val="226224000"/>
      </c:barChart>
      <c:catAx>
        <c:axId val="22622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224000"/>
        <c:crosses val="autoZero"/>
        <c:auto val="1"/>
        <c:lblAlgn val="ctr"/>
        <c:lblOffset val="100"/>
        <c:noMultiLvlLbl val="0"/>
      </c:catAx>
      <c:valAx>
        <c:axId val="22622400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22246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838275600703727"/>
          <c:y val="0.26582099162439082"/>
          <c:w val="0.46000711857029764"/>
          <c:h val="0.60474745969871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Лист1!$B$78</c:f>
              <c:strCache>
                <c:ptCount val="1"/>
                <c:pt idx="0">
                  <c:v>1. Открытость и доступность информации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Лист1!$A$79:$A$82</c:f>
              <c:strCache>
                <c:ptCount val="4"/>
                <c:pt idx="0">
                  <c:v>ГАУК  Забайкальская краевая филармония имени Лундстрема </c:v>
                </c:pt>
                <c:pt idx="1">
                  <c:v>ГУК  Ансамбль песни и пляски  "Забайкальские казаки"</c:v>
                </c:pt>
                <c:pt idx="2">
                  <c:v>ГАУК  Театр национальных культур  "Забайкальские узоры"</c:v>
                </c:pt>
                <c:pt idx="3">
                  <c:v>ГУК  Национальный театр песни и танца "Амар сайн"</c:v>
                </c:pt>
              </c:strCache>
            </c:strRef>
          </c:cat>
          <c:val>
            <c:numRef>
              <c:f>Лист1!$B$79:$B$82</c:f>
              <c:numCache>
                <c:formatCode>0</c:formatCode>
                <c:ptCount val="4"/>
                <c:pt idx="0">
                  <c:v>82.940938511326863</c:v>
                </c:pt>
                <c:pt idx="1">
                  <c:v>83.69634340222575</c:v>
                </c:pt>
                <c:pt idx="2">
                  <c:v>89.656374501992047</c:v>
                </c:pt>
                <c:pt idx="3">
                  <c:v>88.092417061611371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F-654F-85BF-C75EE1AE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465664"/>
        <c:axId val="226467200"/>
      </c:barChart>
      <c:catAx>
        <c:axId val="22646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467200"/>
        <c:crosses val="autoZero"/>
        <c:auto val="1"/>
        <c:lblAlgn val="ctr"/>
        <c:lblOffset val="100"/>
        <c:noMultiLvlLbl val="0"/>
      </c:catAx>
      <c:valAx>
        <c:axId val="22646720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46566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421820</xdr:colOff>
      <xdr:row>86</xdr:row>
      <xdr:rowOff>118381</xdr:rowOff>
    </xdr:from>
    <xdr:to>
      <xdr:col>9</xdr:col>
      <xdr:colOff>467178</xdr:colOff>
      <xdr:row>122</xdr:row>
      <xdr:rowOff>111124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4233</xdr:rowOff>
    </xdr:from>
    <xdr:to>
      <xdr:col>5</xdr:col>
      <xdr:colOff>254000</xdr:colOff>
      <xdr:row>68</xdr:row>
      <xdr:rowOff>163286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1D54C5E5-63C1-1E42-9EEF-0C0B66C19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31</xdr:row>
      <xdr:rowOff>4233</xdr:rowOff>
    </xdr:from>
    <xdr:to>
      <xdr:col>12</xdr:col>
      <xdr:colOff>296333</xdr:colOff>
      <xdr:row>69</xdr:row>
      <xdr:rowOff>-1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BC37E957-F424-FD45-9DF8-D2FDFDCED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56445</xdr:colOff>
      <xdr:row>31</xdr:row>
      <xdr:rowOff>4233</xdr:rowOff>
    </xdr:from>
    <xdr:to>
      <xdr:col>19</xdr:col>
      <xdr:colOff>564445</xdr:colOff>
      <xdr:row>69</xdr:row>
      <xdr:rowOff>-1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DB7131F0-D469-6546-A791-C78254CE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707572</xdr:colOff>
      <xdr:row>30</xdr:row>
      <xdr:rowOff>181631</xdr:rowOff>
    </xdr:from>
    <xdr:to>
      <xdr:col>27</xdr:col>
      <xdr:colOff>426358</xdr:colOff>
      <xdr:row>68</xdr:row>
      <xdr:rowOff>163286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8A2013A-BBB0-6243-A9F0-BFB06E86D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663223</xdr:colOff>
      <xdr:row>31</xdr:row>
      <xdr:rowOff>18345</xdr:rowOff>
    </xdr:from>
    <xdr:to>
      <xdr:col>35</xdr:col>
      <xdr:colOff>493889</xdr:colOff>
      <xdr:row>69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8DBE8A99-0A04-6E49-A433-9A16D3D9D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286656</xdr:colOff>
      <xdr:row>85</xdr:row>
      <xdr:rowOff>0</xdr:rowOff>
    </xdr:from>
    <xdr:to>
      <xdr:col>16</xdr:col>
      <xdr:colOff>385536</xdr:colOff>
      <xdr:row>110</xdr:row>
      <xdr:rowOff>1815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807357</xdr:colOff>
      <xdr:row>71</xdr:row>
      <xdr:rowOff>16328</xdr:rowOff>
    </xdr:from>
    <xdr:to>
      <xdr:col>12</xdr:col>
      <xdr:colOff>99785</xdr:colOff>
      <xdr:row>74</xdr:row>
      <xdr:rowOff>2160814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651A5D93-1A26-4D45-946A-47A2F0A2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52614</xdr:rowOff>
    </xdr:from>
    <xdr:to>
      <xdr:col>5</xdr:col>
      <xdr:colOff>272143</xdr:colOff>
      <xdr:row>74</xdr:row>
      <xdr:rowOff>2197100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3A7DFA3A-FFAC-9846-9DBA-7A6C56C6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9071</xdr:colOff>
      <xdr:row>71</xdr:row>
      <xdr:rowOff>16328</xdr:rowOff>
    </xdr:from>
    <xdr:to>
      <xdr:col>19</xdr:col>
      <xdr:colOff>190499</xdr:colOff>
      <xdr:row>74</xdr:row>
      <xdr:rowOff>2160814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324556</xdr:colOff>
      <xdr:row>74</xdr:row>
      <xdr:rowOff>2410177</xdr:rowOff>
    </xdr:from>
    <xdr:to>
      <xdr:col>9</xdr:col>
      <xdr:colOff>14112</xdr:colOff>
      <xdr:row>75</xdr:row>
      <xdr:rowOff>176892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800C9071-13D0-084E-9A57-D6ECA4DB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691444</xdr:colOff>
      <xdr:row>74</xdr:row>
      <xdr:rowOff>2381956</xdr:rowOff>
    </xdr:from>
    <xdr:to>
      <xdr:col>17</xdr:col>
      <xdr:colOff>42333</xdr:colOff>
      <xdr:row>76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E5E9C8FE-FBF3-F343-993D-61A3C741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161471</xdr:colOff>
      <xdr:row>71</xdr:row>
      <xdr:rowOff>168728</xdr:rowOff>
    </xdr:from>
    <xdr:to>
      <xdr:col>19</xdr:col>
      <xdr:colOff>342899</xdr:colOff>
      <xdr:row>74</xdr:row>
      <xdr:rowOff>2313214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104320</xdr:colOff>
      <xdr:row>87</xdr:row>
      <xdr:rowOff>73024</xdr:rowOff>
    </xdr:from>
    <xdr:to>
      <xdr:col>9</xdr:col>
      <xdr:colOff>149678</xdr:colOff>
      <xdr:row>123</xdr:row>
      <xdr:rowOff>65767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"/>
  <sheetViews>
    <sheetView tabSelected="1" topLeftCell="K70" zoomScale="60" zoomScaleNormal="60" workbookViewId="0">
      <selection activeCell="T106" sqref="T106"/>
    </sheetView>
  </sheetViews>
  <sheetFormatPr defaultColWidth="8.85546875" defaultRowHeight="15" x14ac:dyDescent="0.25"/>
  <cols>
    <col min="1" max="1" width="21.140625" customWidth="1"/>
    <col min="6" max="6" width="10.7109375" bestFit="1" customWidth="1"/>
    <col min="11" max="12" width="11.7109375" bestFit="1" customWidth="1"/>
    <col min="17" max="17" width="9.7109375" bestFit="1" customWidth="1"/>
    <col min="18" max="19" width="10.7109375" bestFit="1" customWidth="1"/>
    <col min="21" max="21" width="11.85546875" bestFit="1" customWidth="1"/>
    <col min="23" max="23" width="9.7109375" customWidth="1"/>
    <col min="24" max="24" width="10.42578125" customWidth="1"/>
    <col min="25" max="36" width="8.85546875" customWidth="1"/>
    <col min="37" max="37" width="8.7109375" customWidth="1"/>
    <col min="38" max="39" width="8.85546875" customWidth="1"/>
  </cols>
  <sheetData>
    <row r="1" spans="1:37" ht="51" customHeight="1" x14ac:dyDescent="0.25">
      <c r="A1" s="117" t="s">
        <v>0</v>
      </c>
      <c r="B1" s="155" t="s">
        <v>1</v>
      </c>
      <c r="C1" s="155"/>
      <c r="D1" s="155"/>
      <c r="E1" s="155"/>
      <c r="F1" s="155"/>
      <c r="G1" s="155"/>
      <c r="H1" s="155"/>
      <c r="I1" s="155"/>
      <c r="J1" s="155"/>
      <c r="K1" s="155"/>
      <c r="L1" s="156" t="s">
        <v>2</v>
      </c>
      <c r="M1" s="156"/>
      <c r="N1" s="156"/>
      <c r="O1" s="156"/>
      <c r="P1" s="156"/>
      <c r="Q1" s="157" t="s">
        <v>3</v>
      </c>
      <c r="R1" s="157"/>
      <c r="S1" s="157"/>
      <c r="T1" s="157"/>
      <c r="U1" s="157"/>
      <c r="V1" s="149" t="s">
        <v>4</v>
      </c>
      <c r="W1" s="149"/>
      <c r="X1" s="149"/>
      <c r="Y1" s="149"/>
      <c r="Z1" s="149"/>
      <c r="AA1" s="149"/>
      <c r="AB1" s="149"/>
      <c r="AC1" s="145" t="s">
        <v>5</v>
      </c>
      <c r="AD1" s="145"/>
      <c r="AE1" s="145"/>
      <c r="AF1" s="145"/>
      <c r="AG1" s="145"/>
      <c r="AH1" s="145"/>
      <c r="AI1" s="145"/>
      <c r="AJ1" s="150" t="s">
        <v>6</v>
      </c>
      <c r="AK1" s="126" t="s">
        <v>7</v>
      </c>
    </row>
    <row r="2" spans="1:37" ht="378" x14ac:dyDescent="0.25">
      <c r="A2" s="117"/>
      <c r="B2" s="142" t="s">
        <v>46</v>
      </c>
      <c r="C2" s="142"/>
      <c r="D2" s="142"/>
      <c r="E2" s="142"/>
      <c r="F2" s="21" t="s">
        <v>47</v>
      </c>
      <c r="G2" s="142" t="s">
        <v>48</v>
      </c>
      <c r="H2" s="142"/>
      <c r="I2" s="142"/>
      <c r="J2" s="142"/>
      <c r="K2" s="7" t="s">
        <v>8</v>
      </c>
      <c r="L2" s="20" t="s">
        <v>9</v>
      </c>
      <c r="M2" s="20"/>
      <c r="N2" s="143" t="s">
        <v>10</v>
      </c>
      <c r="O2" s="143"/>
      <c r="P2" s="38" t="s">
        <v>11</v>
      </c>
      <c r="Q2" s="39" t="s">
        <v>51</v>
      </c>
      <c r="R2" s="39" t="s">
        <v>52</v>
      </c>
      <c r="S2" s="144" t="s">
        <v>53</v>
      </c>
      <c r="T2" s="144"/>
      <c r="U2" s="40" t="s">
        <v>12</v>
      </c>
      <c r="V2" s="114" t="s">
        <v>13</v>
      </c>
      <c r="W2" s="114"/>
      <c r="X2" s="114" t="s">
        <v>14</v>
      </c>
      <c r="Y2" s="114"/>
      <c r="Z2" s="114" t="s">
        <v>15</v>
      </c>
      <c r="AA2" s="114"/>
      <c r="AB2" s="41" t="s">
        <v>16</v>
      </c>
      <c r="AC2" s="115" t="s">
        <v>17</v>
      </c>
      <c r="AD2" s="116"/>
      <c r="AE2" s="115" t="s">
        <v>18</v>
      </c>
      <c r="AF2" s="116"/>
      <c r="AG2" s="115" t="s">
        <v>19</v>
      </c>
      <c r="AH2" s="116"/>
      <c r="AI2" s="42" t="s">
        <v>20</v>
      </c>
      <c r="AJ2" s="150"/>
      <c r="AK2" s="126"/>
    </row>
    <row r="3" spans="1:37" ht="153.75" customHeight="1" x14ac:dyDescent="0.25">
      <c r="A3" s="1"/>
      <c r="B3" s="2" t="s">
        <v>21</v>
      </c>
      <c r="C3" s="2" t="s">
        <v>22</v>
      </c>
      <c r="D3" s="3" t="s">
        <v>23</v>
      </c>
      <c r="E3" s="2" t="s">
        <v>24</v>
      </c>
      <c r="F3" s="4" t="s">
        <v>25</v>
      </c>
      <c r="G3" s="2" t="s">
        <v>26</v>
      </c>
      <c r="H3" s="4" t="s">
        <v>27</v>
      </c>
      <c r="I3" s="2" t="s">
        <v>28</v>
      </c>
      <c r="J3" s="2" t="s">
        <v>27</v>
      </c>
      <c r="K3" s="8"/>
      <c r="L3" s="5" t="s">
        <v>29</v>
      </c>
      <c r="M3" s="5" t="s">
        <v>30</v>
      </c>
      <c r="N3" s="4" t="s">
        <v>31</v>
      </c>
      <c r="O3" s="2" t="s">
        <v>27</v>
      </c>
      <c r="P3" s="9"/>
      <c r="Q3" s="4" t="s">
        <v>32</v>
      </c>
      <c r="R3" s="4" t="s">
        <v>33</v>
      </c>
      <c r="S3" s="4" t="s">
        <v>34</v>
      </c>
      <c r="T3" s="4" t="s">
        <v>35</v>
      </c>
      <c r="U3" s="25"/>
      <c r="V3" s="4" t="s">
        <v>36</v>
      </c>
      <c r="W3" s="2" t="s">
        <v>27</v>
      </c>
      <c r="X3" s="4" t="s">
        <v>37</v>
      </c>
      <c r="Y3" s="2" t="s">
        <v>27</v>
      </c>
      <c r="Z3" s="4" t="s">
        <v>38</v>
      </c>
      <c r="AA3" s="2" t="s">
        <v>27</v>
      </c>
      <c r="AB3" s="28"/>
      <c r="AC3" s="4" t="s">
        <v>39</v>
      </c>
      <c r="AD3" s="2" t="s">
        <v>27</v>
      </c>
      <c r="AE3" s="4" t="s">
        <v>40</v>
      </c>
      <c r="AF3" s="2" t="s">
        <v>27</v>
      </c>
      <c r="AG3" s="4" t="s">
        <v>41</v>
      </c>
      <c r="AH3" s="2" t="s">
        <v>27</v>
      </c>
      <c r="AI3" s="31"/>
      <c r="AJ3" s="34"/>
      <c r="AK3" s="6"/>
    </row>
    <row r="4" spans="1:37" ht="15.75" customHeight="1" x14ac:dyDescent="0.25">
      <c r="A4" s="158" t="s">
        <v>67</v>
      </c>
      <c r="B4" s="159"/>
      <c r="C4" s="159"/>
      <c r="D4" s="160"/>
      <c r="E4" s="159"/>
      <c r="F4" s="161"/>
      <c r="G4" s="159"/>
      <c r="H4" s="162"/>
      <c r="I4" s="159"/>
      <c r="J4" s="163"/>
      <c r="K4" s="164"/>
      <c r="L4" s="165"/>
      <c r="M4" s="165"/>
      <c r="N4" s="165"/>
      <c r="O4" s="166"/>
      <c r="P4" s="167"/>
      <c r="Q4" s="166"/>
      <c r="R4" s="166"/>
      <c r="S4" s="166"/>
      <c r="T4" s="166"/>
      <c r="U4" s="168"/>
      <c r="V4" s="166"/>
      <c r="W4" s="166"/>
      <c r="X4" s="166"/>
      <c r="Y4" s="166"/>
      <c r="Z4" s="166"/>
      <c r="AA4" s="166"/>
      <c r="AB4" s="169"/>
      <c r="AC4" s="166"/>
      <c r="AD4" s="166"/>
      <c r="AE4" s="166"/>
      <c r="AF4" s="166"/>
      <c r="AG4" s="166"/>
      <c r="AH4" s="166"/>
      <c r="AI4" s="170"/>
      <c r="AJ4" s="171"/>
      <c r="AK4" s="48"/>
    </row>
    <row r="5" spans="1:37" ht="47.25" x14ac:dyDescent="0.25">
      <c r="A5" s="14" t="s">
        <v>42</v>
      </c>
      <c r="B5" s="15">
        <v>5</v>
      </c>
      <c r="C5" s="15">
        <v>9</v>
      </c>
      <c r="D5" s="44">
        <v>7</v>
      </c>
      <c r="E5" s="15">
        <v>12</v>
      </c>
      <c r="F5" s="15">
        <v>4</v>
      </c>
      <c r="G5" s="15">
        <v>589</v>
      </c>
      <c r="H5" s="15">
        <v>618</v>
      </c>
      <c r="I5" s="15">
        <v>519</v>
      </c>
      <c r="J5" s="15">
        <v>618</v>
      </c>
      <c r="K5" s="11"/>
      <c r="L5" s="22">
        <v>8</v>
      </c>
      <c r="M5" s="22" t="s">
        <v>30</v>
      </c>
      <c r="N5" s="22">
        <v>598</v>
      </c>
      <c r="O5" s="23">
        <v>618</v>
      </c>
      <c r="P5" s="19"/>
      <c r="Q5" s="26">
        <v>5</v>
      </c>
      <c r="R5" s="26">
        <v>6</v>
      </c>
      <c r="S5" s="26">
        <v>52</v>
      </c>
      <c r="T5" s="26">
        <v>59</v>
      </c>
      <c r="U5" s="27"/>
      <c r="V5" s="30">
        <v>612</v>
      </c>
      <c r="W5" s="30">
        <v>618</v>
      </c>
      <c r="X5" s="30">
        <v>613</v>
      </c>
      <c r="Y5" s="30">
        <v>618</v>
      </c>
      <c r="Z5" s="30">
        <v>544</v>
      </c>
      <c r="AA5" s="30">
        <v>618</v>
      </c>
      <c r="AB5" s="29"/>
      <c r="AC5" s="33">
        <v>615</v>
      </c>
      <c r="AD5" s="33">
        <v>618</v>
      </c>
      <c r="AE5" s="33">
        <v>613</v>
      </c>
      <c r="AF5" s="33">
        <v>618</v>
      </c>
      <c r="AG5" s="33">
        <v>617</v>
      </c>
      <c r="AH5" s="33">
        <v>618</v>
      </c>
      <c r="AI5" s="32"/>
      <c r="AJ5" s="35"/>
      <c r="AK5" s="37">
        <v>618</v>
      </c>
    </row>
    <row r="6" spans="1:37" ht="15.75" x14ac:dyDescent="0.25">
      <c r="A6" s="13" t="s">
        <v>43</v>
      </c>
      <c r="B6" s="151">
        <f>0.5*((B5/C5)+(D5/E5))*100</f>
        <v>56.944444444444443</v>
      </c>
      <c r="C6" s="151"/>
      <c r="D6" s="151"/>
      <c r="E6" s="151"/>
      <c r="F6" s="10">
        <v>100</v>
      </c>
      <c r="G6" s="151">
        <f>0.5*(G5/H5+I5/J5)*100</f>
        <v>89.644012944983814</v>
      </c>
      <c r="H6" s="151"/>
      <c r="I6" s="151"/>
      <c r="J6" s="151"/>
      <c r="K6" s="12">
        <f>B6+F6+G6</f>
        <v>246.58845738942827</v>
      </c>
      <c r="L6" s="50">
        <v>100</v>
      </c>
      <c r="M6" s="17"/>
      <c r="N6" s="152">
        <f>N5/O5*100</f>
        <v>96.763754045307451</v>
      </c>
      <c r="O6" s="152"/>
      <c r="P6" s="18">
        <f>(L6+N6)/2</f>
        <v>98.381877022653725</v>
      </c>
      <c r="Q6" s="43">
        <f>Q5*20</f>
        <v>100</v>
      </c>
      <c r="R6" s="43">
        <v>100</v>
      </c>
      <c r="S6" s="153">
        <f>S5/T5*100</f>
        <v>88.135593220338976</v>
      </c>
      <c r="T6" s="153"/>
      <c r="U6" s="43">
        <f>SUM(Q6:T6)</f>
        <v>288.13559322033899</v>
      </c>
      <c r="V6" s="130">
        <f>V5/W5*100</f>
        <v>99.029126213592235</v>
      </c>
      <c r="W6" s="130"/>
      <c r="X6" s="130">
        <f>X5/Y5*100</f>
        <v>99.190938511326863</v>
      </c>
      <c r="Y6" s="130"/>
      <c r="Z6" s="130">
        <f>Z5/AA5*100</f>
        <v>88.025889967637539</v>
      </c>
      <c r="AA6" s="130"/>
      <c r="AB6" s="51">
        <f>SUM(V6:AA6)</f>
        <v>286.24595469255667</v>
      </c>
      <c r="AC6" s="127">
        <f>AC5/AD5*100</f>
        <v>99.514563106796118</v>
      </c>
      <c r="AD6" s="127"/>
      <c r="AE6" s="127">
        <f>AE5/AF5*100</f>
        <v>99.190938511326863</v>
      </c>
      <c r="AF6" s="127"/>
      <c r="AG6" s="127">
        <f>AG5/AH5*100</f>
        <v>99.838187702265373</v>
      </c>
      <c r="AH6" s="127"/>
      <c r="AI6" s="52">
        <f>SUM(AC6:AH6)</f>
        <v>298.54368932038835</v>
      </c>
      <c r="AJ6" s="35"/>
      <c r="AK6" s="48"/>
    </row>
    <row r="7" spans="1:37" ht="30" customHeight="1" x14ac:dyDescent="0.25">
      <c r="A7" s="46" t="s">
        <v>44</v>
      </c>
      <c r="B7" s="133">
        <v>0.3</v>
      </c>
      <c r="C7" s="134"/>
      <c r="D7" s="134"/>
      <c r="E7" s="134"/>
      <c r="F7" s="53">
        <v>0.3</v>
      </c>
      <c r="G7" s="133">
        <v>0.4</v>
      </c>
      <c r="H7" s="134"/>
      <c r="I7" s="134"/>
      <c r="J7" s="134"/>
      <c r="K7" s="11"/>
      <c r="L7" s="53">
        <v>0.5</v>
      </c>
      <c r="M7" s="54"/>
      <c r="N7" s="154">
        <v>0.5</v>
      </c>
      <c r="O7" s="129"/>
      <c r="P7" s="19"/>
      <c r="Q7" s="47">
        <v>0.3</v>
      </c>
      <c r="R7" s="47">
        <v>0.4</v>
      </c>
      <c r="S7" s="128">
        <v>0.3</v>
      </c>
      <c r="T7" s="129"/>
      <c r="U7" s="27"/>
      <c r="V7" s="128">
        <v>0.4</v>
      </c>
      <c r="W7" s="129"/>
      <c r="X7" s="128">
        <v>0.4</v>
      </c>
      <c r="Y7" s="129"/>
      <c r="Z7" s="128">
        <v>0.2</v>
      </c>
      <c r="AA7" s="129"/>
      <c r="AB7" s="51"/>
      <c r="AC7" s="128">
        <v>0.3</v>
      </c>
      <c r="AD7" s="129"/>
      <c r="AE7" s="128">
        <v>0.2</v>
      </c>
      <c r="AF7" s="129"/>
      <c r="AG7" s="128">
        <v>0.5</v>
      </c>
      <c r="AH7" s="129"/>
      <c r="AI7" s="32"/>
      <c r="AJ7" s="35"/>
      <c r="AK7" s="48"/>
    </row>
    <row r="8" spans="1:37" ht="60" customHeight="1" x14ac:dyDescent="0.25">
      <c r="A8" s="16" t="s">
        <v>45</v>
      </c>
      <c r="B8" s="146">
        <f>B6*B7</f>
        <v>17.083333333333332</v>
      </c>
      <c r="C8" s="146"/>
      <c r="D8" s="146"/>
      <c r="E8" s="146"/>
      <c r="F8" s="63">
        <f>F6*F7</f>
        <v>30</v>
      </c>
      <c r="G8" s="146">
        <f>G6*G7</f>
        <v>35.857605177993527</v>
      </c>
      <c r="H8" s="146"/>
      <c r="I8" s="146"/>
      <c r="J8" s="146"/>
      <c r="K8" s="12">
        <f>B8+F8+G8</f>
        <v>82.940938511326863</v>
      </c>
      <c r="L8" s="49">
        <f>L6*L7</f>
        <v>50</v>
      </c>
      <c r="M8" s="24"/>
      <c r="N8" s="147">
        <f>N6*N7</f>
        <v>48.381877022653725</v>
      </c>
      <c r="O8" s="148"/>
      <c r="P8" s="18">
        <f>L8+N8</f>
        <v>98.381877022653725</v>
      </c>
      <c r="Q8" s="45">
        <f>Q6*Q7</f>
        <v>30</v>
      </c>
      <c r="R8" s="45">
        <f>R6*R7</f>
        <v>40</v>
      </c>
      <c r="S8" s="138">
        <f>S6*S7</f>
        <v>26.440677966101692</v>
      </c>
      <c r="T8" s="139"/>
      <c r="U8" s="43">
        <f>SUM(Q8:T8)</f>
        <v>96.440677966101688</v>
      </c>
      <c r="V8" s="132">
        <f>V6*V7</f>
        <v>39.611650485436897</v>
      </c>
      <c r="W8" s="132"/>
      <c r="X8" s="132">
        <f>X6*X7</f>
        <v>39.676375404530745</v>
      </c>
      <c r="Y8" s="132"/>
      <c r="Z8" s="132">
        <f>Z6*Z7</f>
        <v>17.605177993527509</v>
      </c>
      <c r="AA8" s="132"/>
      <c r="AB8" s="51">
        <f>SUM(V8:AA8)</f>
        <v>96.893203883495147</v>
      </c>
      <c r="AC8" s="131">
        <f>AC6*AC7</f>
        <v>29.854368932038835</v>
      </c>
      <c r="AD8" s="131"/>
      <c r="AE8" s="131">
        <f>AE6*AE7</f>
        <v>19.838187702265373</v>
      </c>
      <c r="AF8" s="131"/>
      <c r="AG8" s="131">
        <f>AG6*AG7</f>
        <v>49.919093851132686</v>
      </c>
      <c r="AH8" s="131"/>
      <c r="AI8" s="52">
        <f>SUM(AC8:AH8)</f>
        <v>99.611650485436897</v>
      </c>
      <c r="AJ8" s="36">
        <f>(K8+P8+U8+AB8+AI8)/5</f>
        <v>94.853669573802875</v>
      </c>
      <c r="AK8" s="48"/>
    </row>
    <row r="9" spans="1:37" ht="15.75" x14ac:dyDescent="0.25">
      <c r="A9" s="140" t="s">
        <v>68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1:37" ht="60" customHeight="1" x14ac:dyDescent="0.25">
      <c r="A10" s="71" t="s">
        <v>42</v>
      </c>
      <c r="B10" s="66">
        <v>6</v>
      </c>
      <c r="C10" s="66">
        <v>9</v>
      </c>
      <c r="D10" s="66">
        <v>4</v>
      </c>
      <c r="E10" s="66">
        <v>12</v>
      </c>
      <c r="F10" s="66">
        <v>4</v>
      </c>
      <c r="G10" s="66">
        <v>618</v>
      </c>
      <c r="H10" s="66">
        <v>629</v>
      </c>
      <c r="I10" s="66">
        <v>599</v>
      </c>
      <c r="J10" s="66">
        <v>629</v>
      </c>
      <c r="K10" s="70"/>
      <c r="L10" s="76">
        <v>5</v>
      </c>
      <c r="M10" s="76"/>
      <c r="N10" s="76">
        <v>619</v>
      </c>
      <c r="O10" s="76">
        <v>629</v>
      </c>
      <c r="P10" s="77"/>
      <c r="Q10" s="79">
        <v>3</v>
      </c>
      <c r="R10" s="79">
        <v>4</v>
      </c>
      <c r="S10" s="79">
        <v>48</v>
      </c>
      <c r="T10" s="79">
        <v>60</v>
      </c>
      <c r="U10" s="80"/>
      <c r="V10" s="82">
        <v>628</v>
      </c>
      <c r="W10" s="82">
        <v>629</v>
      </c>
      <c r="X10" s="82">
        <v>626</v>
      </c>
      <c r="Y10" s="82">
        <v>629</v>
      </c>
      <c r="Z10" s="82">
        <v>597</v>
      </c>
      <c r="AA10" s="82">
        <v>629</v>
      </c>
      <c r="AB10" s="83"/>
      <c r="AC10" s="85">
        <v>627</v>
      </c>
      <c r="AD10" s="85">
        <v>629</v>
      </c>
      <c r="AE10" s="85">
        <v>624</v>
      </c>
      <c r="AF10" s="85">
        <v>629</v>
      </c>
      <c r="AG10" s="85">
        <v>626</v>
      </c>
      <c r="AH10" s="85">
        <v>629</v>
      </c>
      <c r="AI10" s="86"/>
      <c r="AJ10" s="64"/>
      <c r="AK10" s="84">
        <v>629</v>
      </c>
    </row>
    <row r="11" spans="1:37" ht="15.75" x14ac:dyDescent="0.25">
      <c r="A11" s="67" t="s">
        <v>43</v>
      </c>
      <c r="B11" s="141">
        <f>0.5*((B10/C10)+(D10/E10))*100</f>
        <v>50</v>
      </c>
      <c r="C11" s="141"/>
      <c r="D11" s="141"/>
      <c r="E11" s="141"/>
      <c r="F11" s="55">
        <v>100</v>
      </c>
      <c r="G11" s="141">
        <f>0.5*(G10/H10+I10/J10)*100</f>
        <v>96.74085850556439</v>
      </c>
      <c r="H11" s="141"/>
      <c r="I11" s="141"/>
      <c r="J11" s="141"/>
      <c r="K11" s="55">
        <f>B11+F11+G11</f>
        <v>246.7408585055644</v>
      </c>
      <c r="L11" s="58">
        <v>100</v>
      </c>
      <c r="M11" s="58"/>
      <c r="N11" s="135">
        <f>N10/O10*100</f>
        <v>98.410174880763108</v>
      </c>
      <c r="O11" s="135"/>
      <c r="P11" s="75">
        <f>(L11+N11)/2</f>
        <v>99.205087440381561</v>
      </c>
      <c r="Q11" s="80">
        <f>Q10*20</f>
        <v>60</v>
      </c>
      <c r="R11" s="80">
        <f>R10*20</f>
        <v>80</v>
      </c>
      <c r="S11" s="62">
        <f>S10/T10*100</f>
        <v>80</v>
      </c>
      <c r="T11" s="80"/>
      <c r="U11" s="62">
        <f>SUM(Q11:T11)</f>
        <v>220</v>
      </c>
      <c r="V11" s="136">
        <f>V10/W10*100</f>
        <v>99.841017488076318</v>
      </c>
      <c r="W11" s="136"/>
      <c r="X11" s="136">
        <f>X10/Y10*100</f>
        <v>99.52305246422894</v>
      </c>
      <c r="Y11" s="136"/>
      <c r="Z11" s="136">
        <f>Z10/AA10*100</f>
        <v>94.912559618441975</v>
      </c>
      <c r="AA11" s="136"/>
      <c r="AB11" s="60">
        <f>SUM(V11:AA11)</f>
        <v>294.27662957074722</v>
      </c>
      <c r="AC11" s="137">
        <f>AC10/AD10*100</f>
        <v>99.682034976152622</v>
      </c>
      <c r="AD11" s="137"/>
      <c r="AE11" s="137">
        <f>AE10/AF10*100</f>
        <v>99.205087440381561</v>
      </c>
      <c r="AF11" s="137"/>
      <c r="AG11" s="137">
        <f>AG10/AH10*100</f>
        <v>99.52305246422894</v>
      </c>
      <c r="AH11" s="137"/>
      <c r="AI11" s="61">
        <f>SUM(AC11:AH11)</f>
        <v>298.41017488076312</v>
      </c>
      <c r="AJ11" s="64"/>
    </row>
    <row r="12" spans="1:37" ht="15.75" x14ac:dyDescent="0.25">
      <c r="A12" t="s">
        <v>44</v>
      </c>
      <c r="B12" s="125">
        <v>0.3</v>
      </c>
      <c r="C12" s="125"/>
      <c r="D12" s="125"/>
      <c r="E12" s="125"/>
      <c r="F12" s="69">
        <v>0.3</v>
      </c>
      <c r="G12" s="125">
        <v>0.4</v>
      </c>
      <c r="H12" s="125"/>
      <c r="I12" s="125"/>
      <c r="J12" s="125"/>
      <c r="K12" s="70"/>
      <c r="L12" s="54">
        <v>0.5</v>
      </c>
      <c r="M12" s="54"/>
      <c r="N12" s="118">
        <v>0.5</v>
      </c>
      <c r="O12" s="118"/>
      <c r="P12" s="77"/>
      <c r="Q12" s="54">
        <v>0.3</v>
      </c>
      <c r="R12" s="54">
        <v>0.4</v>
      </c>
      <c r="S12" s="54">
        <v>0.3</v>
      </c>
      <c r="T12" s="54"/>
      <c r="U12" s="80"/>
      <c r="V12" s="118">
        <v>0.4</v>
      </c>
      <c r="W12" s="118"/>
      <c r="X12" s="118">
        <v>0.4</v>
      </c>
      <c r="Y12" s="118"/>
      <c r="Z12" s="118">
        <v>0.2</v>
      </c>
      <c r="AA12" s="118"/>
      <c r="AB12" s="83"/>
      <c r="AC12" s="118">
        <v>0.3</v>
      </c>
      <c r="AD12" s="118"/>
      <c r="AE12" s="118">
        <v>0.2</v>
      </c>
      <c r="AF12" s="118"/>
      <c r="AG12" s="118">
        <v>0.5</v>
      </c>
      <c r="AH12" s="118"/>
      <c r="AI12" s="86"/>
      <c r="AJ12" s="64"/>
    </row>
    <row r="13" spans="1:37" ht="60" customHeight="1" x14ac:dyDescent="0.25">
      <c r="A13" s="72" t="s">
        <v>45</v>
      </c>
      <c r="B13" s="119">
        <f>B11*B12</f>
        <v>15</v>
      </c>
      <c r="C13" s="119"/>
      <c r="D13" s="119"/>
      <c r="E13" s="119"/>
      <c r="F13" s="56">
        <f>F11*F12</f>
        <v>30</v>
      </c>
      <c r="G13" s="119">
        <f>G11*G12</f>
        <v>38.696343402225757</v>
      </c>
      <c r="H13" s="119"/>
      <c r="I13" s="119"/>
      <c r="J13" s="119"/>
      <c r="K13" s="55">
        <f>B13+F13+G13</f>
        <v>83.69634340222575</v>
      </c>
      <c r="L13" s="59">
        <f>L11*L12</f>
        <v>50</v>
      </c>
      <c r="M13" s="59"/>
      <c r="N13" s="120">
        <f>N11*N12</f>
        <v>49.205087440381554</v>
      </c>
      <c r="O13" s="120"/>
      <c r="P13" s="75">
        <f>L13+N13</f>
        <v>99.205087440381561</v>
      </c>
      <c r="Q13" s="81">
        <f>Q11*Q12</f>
        <v>18</v>
      </c>
      <c r="R13" s="81">
        <f>R11*R12</f>
        <v>32</v>
      </c>
      <c r="S13" s="123">
        <f>S11*S12</f>
        <v>24</v>
      </c>
      <c r="T13" s="124"/>
      <c r="U13" s="62">
        <f>SUM(Q13:T13)</f>
        <v>74</v>
      </c>
      <c r="V13" s="121">
        <f>V11*V12</f>
        <v>39.936406995230527</v>
      </c>
      <c r="W13" s="121"/>
      <c r="X13" s="121">
        <f>X11*X12</f>
        <v>39.809220985691582</v>
      </c>
      <c r="Y13" s="121"/>
      <c r="Z13" s="121">
        <f>Z11*Z12</f>
        <v>18.982511923688396</v>
      </c>
      <c r="AA13" s="121"/>
      <c r="AB13" s="60">
        <f>SUM(V13:AA13)</f>
        <v>98.728139904610501</v>
      </c>
      <c r="AC13" s="122">
        <f>AC11*AC12</f>
        <v>29.904610492845784</v>
      </c>
      <c r="AD13" s="122"/>
      <c r="AE13" s="122">
        <f>AE11*AE12</f>
        <v>19.841017488076314</v>
      </c>
      <c r="AF13" s="122"/>
      <c r="AG13" s="122">
        <f>AG11*AG12</f>
        <v>49.76152623211447</v>
      </c>
      <c r="AH13" s="122"/>
      <c r="AI13" s="61">
        <f>SUM(AC13:AH13)</f>
        <v>99.507154213036557</v>
      </c>
      <c r="AJ13" s="65">
        <f>(K13+P13+U13+AB13+AI13)/5</f>
        <v>91.027344992050871</v>
      </c>
    </row>
    <row r="14" spans="1:37" ht="15.75" x14ac:dyDescent="0.25">
      <c r="A14" s="140" t="s">
        <v>69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</row>
    <row r="15" spans="1:37" ht="31.5" x14ac:dyDescent="0.25">
      <c r="A15" s="71" t="s">
        <v>42</v>
      </c>
      <c r="B15" s="66">
        <v>6</v>
      </c>
      <c r="C15" s="66">
        <v>9</v>
      </c>
      <c r="D15" s="66">
        <v>9</v>
      </c>
      <c r="E15" s="66">
        <v>12</v>
      </c>
      <c r="F15" s="66">
        <v>6</v>
      </c>
      <c r="G15" s="66">
        <v>722</v>
      </c>
      <c r="H15" s="66">
        <v>753</v>
      </c>
      <c r="I15" s="66">
        <v>724</v>
      </c>
      <c r="J15" s="66">
        <v>753</v>
      </c>
      <c r="K15" s="70"/>
      <c r="L15" s="57">
        <v>7</v>
      </c>
      <c r="M15" s="57"/>
      <c r="N15" s="57">
        <v>740</v>
      </c>
      <c r="O15" s="57">
        <v>753</v>
      </c>
      <c r="P15" s="78"/>
      <c r="Q15" s="79">
        <v>4</v>
      </c>
      <c r="R15" s="79">
        <v>3</v>
      </c>
      <c r="S15" s="79">
        <v>49</v>
      </c>
      <c r="T15" s="79">
        <v>63</v>
      </c>
      <c r="U15" s="80"/>
      <c r="V15" s="82">
        <v>745</v>
      </c>
      <c r="W15" s="82">
        <v>753</v>
      </c>
      <c r="X15" s="82">
        <v>744</v>
      </c>
      <c r="Y15" s="82">
        <v>753</v>
      </c>
      <c r="Z15" s="82">
        <v>714</v>
      </c>
      <c r="AA15" s="82">
        <v>753</v>
      </c>
      <c r="AB15" s="83"/>
      <c r="AC15" s="85">
        <v>751</v>
      </c>
      <c r="AD15" s="85">
        <v>753</v>
      </c>
      <c r="AE15" s="85">
        <v>743</v>
      </c>
      <c r="AF15" s="85">
        <v>753</v>
      </c>
      <c r="AG15" s="85">
        <v>748</v>
      </c>
      <c r="AH15" s="85">
        <v>753</v>
      </c>
      <c r="AI15" s="86"/>
      <c r="AJ15" s="64"/>
      <c r="AK15" s="84">
        <v>753</v>
      </c>
    </row>
    <row r="16" spans="1:37" ht="15.75" x14ac:dyDescent="0.25">
      <c r="A16" s="73" t="s">
        <v>43</v>
      </c>
      <c r="B16" s="141">
        <f>0.5*((B15/C15)+(D15/E15))*100</f>
        <v>70.833333333333329</v>
      </c>
      <c r="C16" s="141"/>
      <c r="D16" s="141"/>
      <c r="E16" s="141"/>
      <c r="F16" s="70">
        <v>100</v>
      </c>
      <c r="G16" s="141">
        <f>0.5*(G15/H15+I15/J15)*100</f>
        <v>96.01593625498009</v>
      </c>
      <c r="H16" s="141"/>
      <c r="I16" s="141"/>
      <c r="J16" s="141"/>
      <c r="K16" s="55">
        <f>B16+F16+G16</f>
        <v>266.8492695883134</v>
      </c>
      <c r="L16" s="58">
        <v>100</v>
      </c>
      <c r="M16" s="58"/>
      <c r="N16" s="135">
        <f>N15/O15*100</f>
        <v>98.273572377158033</v>
      </c>
      <c r="O16" s="135"/>
      <c r="P16" s="58">
        <f>(L16+N16)/2</f>
        <v>99.136786188579009</v>
      </c>
      <c r="Q16" s="62">
        <f>Q15*20</f>
        <v>80</v>
      </c>
      <c r="R16" s="62">
        <f>R15*20</f>
        <v>60</v>
      </c>
      <c r="S16" s="62">
        <f>S15/T15*100</f>
        <v>77.777777777777786</v>
      </c>
      <c r="T16" s="62"/>
      <c r="U16" s="62">
        <f>SUM(Q16:T16)</f>
        <v>217.77777777777777</v>
      </c>
      <c r="V16" s="136">
        <f>V15/W15*100</f>
        <v>98.937583001328022</v>
      </c>
      <c r="W16" s="136"/>
      <c r="X16" s="136">
        <f>X15/Y15*100</f>
        <v>98.804780876494021</v>
      </c>
      <c r="Y16" s="136"/>
      <c r="Z16" s="136">
        <f>Z15/AA15*100</f>
        <v>94.820717131474112</v>
      </c>
      <c r="AA16" s="136"/>
      <c r="AB16" s="60">
        <f>SUM(V16:AA16)</f>
        <v>292.56308100929618</v>
      </c>
      <c r="AC16" s="137">
        <f>AC15/AD15*100</f>
        <v>99.734395750331998</v>
      </c>
      <c r="AD16" s="137"/>
      <c r="AE16" s="137">
        <f>AE15/AF15*100</f>
        <v>98.671978751660021</v>
      </c>
      <c r="AF16" s="137"/>
      <c r="AG16" s="137">
        <f>AG15/AH15*100</f>
        <v>99.33598937583001</v>
      </c>
      <c r="AH16" s="137"/>
      <c r="AI16" s="61">
        <f>SUM(AC16:AH16)</f>
        <v>297.74236387782202</v>
      </c>
      <c r="AJ16" s="64"/>
    </row>
    <row r="17" spans="1:37" ht="30" x14ac:dyDescent="0.25">
      <c r="A17" s="74" t="s">
        <v>44</v>
      </c>
      <c r="B17" s="118">
        <v>0.3</v>
      </c>
      <c r="C17" s="118"/>
      <c r="D17" s="118"/>
      <c r="E17" s="118"/>
      <c r="F17" s="54">
        <v>0.3</v>
      </c>
      <c r="G17" s="118">
        <v>0.4</v>
      </c>
      <c r="H17" s="118"/>
      <c r="I17" s="118"/>
      <c r="J17" s="118"/>
      <c r="K17" s="70"/>
      <c r="L17" s="69">
        <v>0.5</v>
      </c>
      <c r="M17" s="69"/>
      <c r="N17" s="125">
        <v>0.5</v>
      </c>
      <c r="O17" s="125"/>
      <c r="P17" s="78"/>
      <c r="Q17" s="54">
        <v>0.3</v>
      </c>
      <c r="R17" s="54">
        <v>0.4</v>
      </c>
      <c r="S17" s="54">
        <v>0.3</v>
      </c>
      <c r="T17" s="54"/>
      <c r="U17" s="80"/>
      <c r="V17" s="118">
        <v>0.4</v>
      </c>
      <c r="W17" s="118"/>
      <c r="X17" s="118">
        <v>0.4</v>
      </c>
      <c r="Y17" s="118"/>
      <c r="Z17" s="118">
        <v>0.2</v>
      </c>
      <c r="AA17" s="118"/>
      <c r="AB17" s="83"/>
      <c r="AC17" s="118">
        <v>0.3</v>
      </c>
      <c r="AD17" s="118"/>
      <c r="AE17" s="118">
        <v>0.2</v>
      </c>
      <c r="AF17" s="118"/>
      <c r="AG17" s="118">
        <v>0.5</v>
      </c>
      <c r="AH17" s="118"/>
      <c r="AI17" s="86"/>
      <c r="AJ17" s="64"/>
    </row>
    <row r="18" spans="1:37" ht="63" x14ac:dyDescent="0.25">
      <c r="A18" s="72" t="s">
        <v>45</v>
      </c>
      <c r="B18" s="119">
        <f>B16*B17</f>
        <v>21.249999999999996</v>
      </c>
      <c r="C18" s="119"/>
      <c r="D18" s="119"/>
      <c r="E18" s="119"/>
      <c r="F18" s="56">
        <f>F16*F17</f>
        <v>30</v>
      </c>
      <c r="G18" s="119">
        <f>G16*G17</f>
        <v>38.40637450199204</v>
      </c>
      <c r="H18" s="119"/>
      <c r="I18" s="119"/>
      <c r="J18" s="119"/>
      <c r="K18" s="55">
        <f>B18+F18+G18</f>
        <v>89.656374501992047</v>
      </c>
      <c r="L18" s="59">
        <f>L16*L17</f>
        <v>50</v>
      </c>
      <c r="M18" s="59"/>
      <c r="N18" s="120">
        <f>N16*N17</f>
        <v>49.136786188579016</v>
      </c>
      <c r="O18" s="120"/>
      <c r="P18" s="58">
        <f>L18+N18</f>
        <v>99.136786188579009</v>
      </c>
      <c r="Q18" s="81">
        <f>Q16*Q17</f>
        <v>24</v>
      </c>
      <c r="R18" s="81">
        <f>R16*R17</f>
        <v>24</v>
      </c>
      <c r="S18" s="123">
        <f>S16*S17</f>
        <v>23.333333333333336</v>
      </c>
      <c r="T18" s="124"/>
      <c r="U18" s="62">
        <f>SUM(Q18:T18)</f>
        <v>71.333333333333343</v>
      </c>
      <c r="V18" s="121">
        <f>V16*V17</f>
        <v>39.575033200531209</v>
      </c>
      <c r="W18" s="121"/>
      <c r="X18" s="121">
        <f>X16*X17</f>
        <v>39.52191235059761</v>
      </c>
      <c r="Y18" s="121"/>
      <c r="Z18" s="121">
        <f>Z16*Z17</f>
        <v>18.964143426294822</v>
      </c>
      <c r="AA18" s="121"/>
      <c r="AB18" s="60">
        <f>SUM(V18:AA18)</f>
        <v>98.061088977423637</v>
      </c>
      <c r="AC18" s="122">
        <f>AC16*AC17</f>
        <v>29.920318725099598</v>
      </c>
      <c r="AD18" s="122"/>
      <c r="AE18" s="122">
        <f>AE16*AE17</f>
        <v>19.734395750332006</v>
      </c>
      <c r="AF18" s="122"/>
      <c r="AG18" s="122">
        <f>AG16*AG17</f>
        <v>49.667994687915005</v>
      </c>
      <c r="AH18" s="122"/>
      <c r="AI18" s="61">
        <f>SUM(AC18:AH18)</f>
        <v>99.322709163346616</v>
      </c>
      <c r="AJ18" s="65">
        <f>(K18+P18+U18+AB18+AI18)/5</f>
        <v>91.50205843293493</v>
      </c>
    </row>
    <row r="19" spans="1:37" x14ac:dyDescent="0.25">
      <c r="A19" s="172" t="s">
        <v>70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7" ht="31.5" x14ac:dyDescent="0.25">
      <c r="A20" s="71" t="s">
        <v>42</v>
      </c>
      <c r="B20" s="102">
        <v>8</v>
      </c>
      <c r="C20" s="102">
        <v>9</v>
      </c>
      <c r="D20" s="102">
        <v>10</v>
      </c>
      <c r="E20" s="102">
        <v>12</v>
      </c>
      <c r="F20" s="102">
        <v>4</v>
      </c>
      <c r="G20" s="102">
        <v>499</v>
      </c>
      <c r="H20" s="102">
        <v>633</v>
      </c>
      <c r="I20" s="102">
        <v>522</v>
      </c>
      <c r="J20" s="102">
        <v>633</v>
      </c>
      <c r="K20" s="105"/>
      <c r="L20" s="103">
        <v>7</v>
      </c>
      <c r="M20" s="103"/>
      <c r="N20" s="103">
        <v>576</v>
      </c>
      <c r="O20" s="103">
        <v>633</v>
      </c>
      <c r="P20" s="106"/>
      <c r="Q20" s="81">
        <v>3</v>
      </c>
      <c r="R20" s="81">
        <v>3</v>
      </c>
      <c r="S20" s="101">
        <v>51</v>
      </c>
      <c r="T20" s="110">
        <v>62</v>
      </c>
      <c r="U20" s="62"/>
      <c r="V20" s="104">
        <v>607</v>
      </c>
      <c r="W20" s="104">
        <v>633</v>
      </c>
      <c r="X20" s="104">
        <v>606</v>
      </c>
      <c r="Y20" s="104">
        <v>633</v>
      </c>
      <c r="Z20" s="104">
        <v>468</v>
      </c>
      <c r="AA20" s="104">
        <v>633</v>
      </c>
      <c r="AB20" s="107"/>
      <c r="AC20" s="109">
        <v>608</v>
      </c>
      <c r="AD20" s="109">
        <v>633</v>
      </c>
      <c r="AE20" s="109">
        <v>611</v>
      </c>
      <c r="AF20" s="109">
        <v>633</v>
      </c>
      <c r="AG20" s="109">
        <v>612</v>
      </c>
      <c r="AH20" s="109">
        <v>633</v>
      </c>
      <c r="AI20" s="108"/>
      <c r="AJ20" s="65"/>
      <c r="AK20">
        <v>633</v>
      </c>
    </row>
    <row r="21" spans="1:37" ht="15.75" x14ac:dyDescent="0.25">
      <c r="A21" s="73" t="s">
        <v>43</v>
      </c>
      <c r="B21" s="105">
        <f>0.5*((B20/C20)+(D20/E20))*100</f>
        <v>86.111111111111114</v>
      </c>
      <c r="C21" s="105"/>
      <c r="D21" s="105"/>
      <c r="E21" s="105"/>
      <c r="F21" s="105">
        <v>100</v>
      </c>
      <c r="G21" s="105">
        <f>0.5*(G20/H20+I20/J20)*100</f>
        <v>80.6477093206951</v>
      </c>
      <c r="H21" s="105"/>
      <c r="I21" s="105"/>
      <c r="J21" s="105"/>
      <c r="K21" s="105">
        <f>B21+F21+G21</f>
        <v>266.75882043180621</v>
      </c>
      <c r="L21" s="106">
        <v>100</v>
      </c>
      <c r="M21" s="106"/>
      <c r="N21" s="106">
        <f>N20/O20*100</f>
        <v>90.995260663507111</v>
      </c>
      <c r="O21" s="106"/>
      <c r="P21" s="106">
        <f>(L21+N21)/2</f>
        <v>95.497630331753555</v>
      </c>
      <c r="Q21" s="80">
        <f>Q20*20</f>
        <v>60</v>
      </c>
      <c r="R21" s="80">
        <f>R20*20</f>
        <v>60</v>
      </c>
      <c r="S21" s="62">
        <f>S20/T20*100</f>
        <v>82.258064516129039</v>
      </c>
      <c r="T21" s="62"/>
      <c r="U21" s="62">
        <f>SUM(Q21:T21)</f>
        <v>202.25806451612902</v>
      </c>
      <c r="V21" s="107">
        <f>V20/W20*100</f>
        <v>95.89257503949446</v>
      </c>
      <c r="W21" s="107"/>
      <c r="X21" s="107">
        <f>X20/Y20*100</f>
        <v>95.73459715639811</v>
      </c>
      <c r="Y21" s="107"/>
      <c r="Z21" s="107">
        <f>Z20/AA20*100</f>
        <v>73.93364928909952</v>
      </c>
      <c r="AA21" s="107"/>
      <c r="AB21" s="107">
        <f>SUM(V21:AA21)</f>
        <v>265.56082148499206</v>
      </c>
      <c r="AC21" s="108">
        <f>AC20/AD20*100</f>
        <v>96.050552922590839</v>
      </c>
      <c r="AD21" s="108"/>
      <c r="AE21" s="108">
        <f>AE20/AF20*100</f>
        <v>96.524486571879947</v>
      </c>
      <c r="AF21" s="108"/>
      <c r="AG21" s="108">
        <f>AG20/AH20*100</f>
        <v>96.682464454976298</v>
      </c>
      <c r="AH21" s="108"/>
      <c r="AI21" s="108">
        <f>SUM(AC21:AH21)</f>
        <v>289.25750394944708</v>
      </c>
      <c r="AJ21" s="65"/>
    </row>
    <row r="22" spans="1:37" ht="30" x14ac:dyDescent="0.25">
      <c r="A22" s="74" t="s">
        <v>44</v>
      </c>
      <c r="B22">
        <v>0.3</v>
      </c>
      <c r="F22">
        <v>0.3</v>
      </c>
      <c r="G22">
        <v>0.4</v>
      </c>
      <c r="K22" s="105"/>
      <c r="L22">
        <v>0.5</v>
      </c>
      <c r="N22">
        <v>0.5</v>
      </c>
      <c r="P22" s="106"/>
      <c r="Q22">
        <v>0.3</v>
      </c>
      <c r="R22">
        <v>0.4</v>
      </c>
      <c r="S22">
        <v>0.3</v>
      </c>
      <c r="U22" s="62"/>
      <c r="V22">
        <v>0.4</v>
      </c>
      <c r="X22">
        <v>0.4</v>
      </c>
      <c r="Z22">
        <v>0.2</v>
      </c>
      <c r="AB22" s="107"/>
      <c r="AC22">
        <v>0.3</v>
      </c>
      <c r="AE22">
        <v>0.2</v>
      </c>
      <c r="AG22">
        <v>0.5</v>
      </c>
      <c r="AI22" s="108"/>
      <c r="AJ22" s="65"/>
    </row>
    <row r="23" spans="1:37" ht="63" x14ac:dyDescent="0.25">
      <c r="A23" s="72" t="s">
        <v>45</v>
      </c>
      <c r="B23" s="102">
        <f>B21*B22</f>
        <v>25.833333333333332</v>
      </c>
      <c r="C23" s="102"/>
      <c r="D23" s="102"/>
      <c r="E23" s="102"/>
      <c r="F23" s="102">
        <f>F21*F22</f>
        <v>30</v>
      </c>
      <c r="G23" s="102">
        <f>G21*G22</f>
        <v>32.259083728278043</v>
      </c>
      <c r="H23" s="102"/>
      <c r="I23" s="102"/>
      <c r="J23" s="102"/>
      <c r="K23" s="105">
        <f>B23+F23+G23</f>
        <v>88.092417061611371</v>
      </c>
      <c r="L23" s="103">
        <f>L21*L22</f>
        <v>50</v>
      </c>
      <c r="M23" s="103"/>
      <c r="N23" s="103">
        <f>N21*N22</f>
        <v>45.497630331753555</v>
      </c>
      <c r="O23" s="103"/>
      <c r="P23" s="106">
        <f>L23+N23</f>
        <v>95.497630331753555</v>
      </c>
      <c r="Q23" s="81">
        <f>Q21*Q22</f>
        <v>18</v>
      </c>
      <c r="R23" s="81">
        <f>R21*R22</f>
        <v>24</v>
      </c>
      <c r="S23" s="101">
        <f>S21*S22</f>
        <v>24.677419354838712</v>
      </c>
      <c r="T23" s="110"/>
      <c r="U23" s="62">
        <f>SUM(Q23:T23)</f>
        <v>66.677419354838719</v>
      </c>
      <c r="V23" s="104">
        <f>V21*V22</f>
        <v>38.357030015797783</v>
      </c>
      <c r="W23" s="104"/>
      <c r="X23" s="104">
        <f>X21*X22</f>
        <v>38.293838862559248</v>
      </c>
      <c r="Y23" s="104"/>
      <c r="Z23" s="104">
        <f>Z21*Z22</f>
        <v>14.786729857819905</v>
      </c>
      <c r="AA23" s="104"/>
      <c r="AB23" s="107">
        <f>SUM(V23:AA23)</f>
        <v>91.437598736176938</v>
      </c>
      <c r="AC23" s="109">
        <f>AC21*AC22</f>
        <v>28.81516587677725</v>
      </c>
      <c r="AD23" s="109"/>
      <c r="AE23" s="109">
        <f>AE21*AE22</f>
        <v>19.304897314375992</v>
      </c>
      <c r="AF23" s="109"/>
      <c r="AG23" s="109">
        <f>AG21*AG22</f>
        <v>48.341232227488149</v>
      </c>
      <c r="AH23" s="109"/>
      <c r="AI23" s="108">
        <f>SUM(AC23:AH23)</f>
        <v>96.461295418641384</v>
      </c>
      <c r="AJ23" s="65">
        <f>(K23+P23+U23+AB23+AI23)/5</f>
        <v>87.633272180604393</v>
      </c>
    </row>
    <row r="25" spans="1:37" x14ac:dyDescent="0.25">
      <c r="A25" t="s">
        <v>49</v>
      </c>
      <c r="B25" t="s">
        <v>46</v>
      </c>
      <c r="C25" t="s">
        <v>47</v>
      </c>
      <c r="D25" t="s">
        <v>48</v>
      </c>
      <c r="E25" t="s">
        <v>9</v>
      </c>
      <c r="F25" t="s">
        <v>50</v>
      </c>
      <c r="G25" t="s">
        <v>51</v>
      </c>
      <c r="H25" t="s">
        <v>52</v>
      </c>
      <c r="I25" t="s">
        <v>54</v>
      </c>
      <c r="J25" t="s">
        <v>13</v>
      </c>
      <c r="K25" t="s">
        <v>14</v>
      </c>
      <c r="L25" t="s">
        <v>15</v>
      </c>
      <c r="M25" t="s">
        <v>17</v>
      </c>
      <c r="N25" t="s">
        <v>18</v>
      </c>
      <c r="O25" t="s">
        <v>19</v>
      </c>
    </row>
    <row r="26" spans="1:37" x14ac:dyDescent="0.25">
      <c r="A26" t="str">
        <f>A4</f>
        <v xml:space="preserve">ГАУК  Забайкальская краевая филармония имени Лундстрема </v>
      </c>
      <c r="B26" s="68">
        <f>B6</f>
        <v>56.944444444444443</v>
      </c>
      <c r="C26">
        <f>F6</f>
        <v>100</v>
      </c>
      <c r="D26" s="68">
        <f>G6</f>
        <v>89.644012944983814</v>
      </c>
      <c r="E26" s="68">
        <f>L6</f>
        <v>100</v>
      </c>
      <c r="F26" s="68">
        <f>P8</f>
        <v>98.381877022653725</v>
      </c>
      <c r="G26" s="68">
        <f>Q6</f>
        <v>100</v>
      </c>
      <c r="H26" s="68">
        <f>R6</f>
        <v>100</v>
      </c>
      <c r="I26" s="68">
        <f>S6</f>
        <v>88.135593220338976</v>
      </c>
      <c r="J26" s="68">
        <f>V6</f>
        <v>99.029126213592235</v>
      </c>
      <c r="K26" s="68">
        <f>X6</f>
        <v>99.190938511326863</v>
      </c>
      <c r="L26" s="68">
        <f>Z6</f>
        <v>88.025889967637539</v>
      </c>
      <c r="M26" s="68">
        <f>AC6</f>
        <v>99.514563106796118</v>
      </c>
      <c r="N26" s="68">
        <f>AE6</f>
        <v>99.190938511326863</v>
      </c>
      <c r="O26" s="68">
        <f>AG6</f>
        <v>99.838187702265373</v>
      </c>
    </row>
    <row r="27" spans="1:37" x14ac:dyDescent="0.25">
      <c r="A27" t="str">
        <f>A9</f>
        <v>ГУК  Ансамбль песни и пляски  "Забайкальские казаки"</v>
      </c>
      <c r="B27" s="68">
        <f>B11</f>
        <v>50</v>
      </c>
      <c r="C27" s="68">
        <f>F11</f>
        <v>100</v>
      </c>
      <c r="D27" s="68">
        <f>G11</f>
        <v>96.74085850556439</v>
      </c>
      <c r="E27" s="68">
        <f>L11</f>
        <v>100</v>
      </c>
      <c r="F27" s="68">
        <f>P13</f>
        <v>99.205087440381561</v>
      </c>
      <c r="G27">
        <f>Q11</f>
        <v>60</v>
      </c>
      <c r="H27">
        <f>R11</f>
        <v>80</v>
      </c>
      <c r="I27" s="68">
        <f>S11</f>
        <v>80</v>
      </c>
      <c r="J27" s="68">
        <f>V11</f>
        <v>99.841017488076318</v>
      </c>
      <c r="K27" s="68">
        <f>X11</f>
        <v>99.52305246422894</v>
      </c>
      <c r="L27" s="68">
        <f>Z11</f>
        <v>94.912559618441975</v>
      </c>
      <c r="M27" s="68">
        <f>AC11</f>
        <v>99.682034976152622</v>
      </c>
      <c r="N27" s="68">
        <f>AE11</f>
        <v>99.205087440381561</v>
      </c>
      <c r="O27" s="68">
        <f>AG11</f>
        <v>99.52305246422894</v>
      </c>
    </row>
    <row r="28" spans="1:37" x14ac:dyDescent="0.25">
      <c r="A28" t="str">
        <f>A14</f>
        <v>ГАУК  Театр национальных культур  "Забайкальские узоры"</v>
      </c>
      <c r="B28" s="68">
        <f>B16</f>
        <v>70.833333333333329</v>
      </c>
      <c r="C28">
        <f>F16</f>
        <v>100</v>
      </c>
      <c r="D28" s="68">
        <f>G16</f>
        <v>96.01593625498009</v>
      </c>
      <c r="E28" s="68">
        <f>L16</f>
        <v>100</v>
      </c>
      <c r="F28" s="68">
        <f>P18</f>
        <v>99.136786188579009</v>
      </c>
      <c r="G28" s="68">
        <f>Q16</f>
        <v>80</v>
      </c>
      <c r="H28" s="68">
        <f>R16</f>
        <v>60</v>
      </c>
      <c r="I28" s="68">
        <f>S16</f>
        <v>77.777777777777786</v>
      </c>
      <c r="J28" s="68">
        <f>V16</f>
        <v>98.937583001328022</v>
      </c>
      <c r="K28" s="68">
        <f>X16</f>
        <v>98.804780876494021</v>
      </c>
      <c r="L28" s="68">
        <f>Z16</f>
        <v>94.820717131474112</v>
      </c>
      <c r="M28" s="68">
        <f>AC16</f>
        <v>99.734395750331998</v>
      </c>
      <c r="N28" s="68">
        <f>AE16</f>
        <v>98.671978751660021</v>
      </c>
      <c r="O28" s="68">
        <f>AG16</f>
        <v>99.33598937583001</v>
      </c>
    </row>
    <row r="29" spans="1:37" x14ac:dyDescent="0.25">
      <c r="A29" t="str">
        <f>A19</f>
        <v>ГУК  Национальный театр песни и танца "Амар сайн"</v>
      </c>
      <c r="B29" s="68">
        <f>B21</f>
        <v>86.111111111111114</v>
      </c>
      <c r="C29" s="68">
        <f>F21</f>
        <v>100</v>
      </c>
      <c r="D29" s="68">
        <f>G21</f>
        <v>80.6477093206951</v>
      </c>
      <c r="E29" s="68">
        <f>L21</f>
        <v>100</v>
      </c>
      <c r="F29" s="68">
        <f>N21</f>
        <v>90.995260663507111</v>
      </c>
      <c r="G29" s="68">
        <f>Q21</f>
        <v>60</v>
      </c>
      <c r="H29" s="68">
        <f>R21</f>
        <v>60</v>
      </c>
      <c r="I29" s="68">
        <f>S21</f>
        <v>82.258064516129039</v>
      </c>
      <c r="J29" s="68">
        <f>V21</f>
        <v>95.89257503949446</v>
      </c>
      <c r="K29" s="68">
        <f>X21</f>
        <v>95.73459715639811</v>
      </c>
      <c r="L29" s="68">
        <f>Z21</f>
        <v>73.93364928909952</v>
      </c>
      <c r="M29" s="68">
        <f>AC21</f>
        <v>96.050552922590839</v>
      </c>
      <c r="N29" s="68">
        <f>AE21</f>
        <v>96.524486571879947</v>
      </c>
      <c r="O29" s="68">
        <f>AG21</f>
        <v>96.682464454976298</v>
      </c>
    </row>
    <row r="30" spans="1:37" x14ac:dyDescent="0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74" spans="1:45" ht="15.75" x14ac:dyDescent="0.25">
      <c r="W74" s="87" t="s">
        <v>60</v>
      </c>
      <c r="X74" s="87" t="s">
        <v>61</v>
      </c>
      <c r="Y74" s="111" t="s">
        <v>48</v>
      </c>
      <c r="Z74" s="111"/>
      <c r="AA74" s="111"/>
      <c r="AB74" s="111"/>
      <c r="AC74" s="112" t="s">
        <v>63</v>
      </c>
      <c r="AD74" s="112"/>
      <c r="AE74" s="113" t="s">
        <v>54</v>
      </c>
      <c r="AF74" s="113"/>
      <c r="AG74" s="113"/>
      <c r="AH74" s="114" t="s">
        <v>13</v>
      </c>
      <c r="AI74" s="114"/>
      <c r="AJ74" s="114" t="s">
        <v>14</v>
      </c>
      <c r="AK74" s="114"/>
      <c r="AL74" s="114" t="s">
        <v>15</v>
      </c>
      <c r="AM74" s="114"/>
      <c r="AN74" s="115" t="s">
        <v>17</v>
      </c>
      <c r="AO74" s="116"/>
      <c r="AP74" s="115" t="s">
        <v>18</v>
      </c>
      <c r="AQ74" s="116"/>
      <c r="AR74" s="115" t="s">
        <v>19</v>
      </c>
      <c r="AS74" s="116"/>
    </row>
    <row r="75" spans="1:45" ht="409.5" x14ac:dyDescent="0.25">
      <c r="Y75" s="88" t="s">
        <v>26</v>
      </c>
      <c r="Z75" s="89" t="s">
        <v>62</v>
      </c>
      <c r="AA75" s="90" t="s">
        <v>28</v>
      </c>
      <c r="AB75" s="89" t="s">
        <v>62</v>
      </c>
      <c r="AC75" s="91" t="s">
        <v>31</v>
      </c>
      <c r="AD75" s="92" t="s">
        <v>62</v>
      </c>
      <c r="AE75" s="93" t="s">
        <v>34</v>
      </c>
      <c r="AF75" s="93" t="s">
        <v>35</v>
      </c>
      <c r="AG75" s="94" t="s">
        <v>62</v>
      </c>
      <c r="AH75" s="96" t="s">
        <v>36</v>
      </c>
      <c r="AI75" s="95" t="s">
        <v>62</v>
      </c>
      <c r="AJ75" s="96" t="s">
        <v>37</v>
      </c>
      <c r="AK75" s="95" t="s">
        <v>62</v>
      </c>
      <c r="AL75" s="96" t="s">
        <v>38</v>
      </c>
      <c r="AM75" s="95" t="s">
        <v>62</v>
      </c>
      <c r="AN75" s="97" t="s">
        <v>39</v>
      </c>
      <c r="AO75" s="98" t="s">
        <v>62</v>
      </c>
      <c r="AP75" s="97" t="s">
        <v>40</v>
      </c>
      <c r="AQ75" s="98" t="s">
        <v>62</v>
      </c>
      <c r="AR75" s="97" t="s">
        <v>41</v>
      </c>
      <c r="AS75" s="98" t="s">
        <v>62</v>
      </c>
    </row>
    <row r="76" spans="1:45" x14ac:dyDescent="0.25">
      <c r="W76" t="s">
        <v>64</v>
      </c>
      <c r="X76">
        <f>AK5</f>
        <v>618</v>
      </c>
      <c r="Y76">
        <f>G5</f>
        <v>589</v>
      </c>
      <c r="Z76" s="99">
        <f>Y76/X76*100</f>
        <v>95.307443365695789</v>
      </c>
      <c r="AA76">
        <f>I5</f>
        <v>519</v>
      </c>
      <c r="AB76" s="68">
        <f>AA76/X76*100</f>
        <v>83.980582524271838</v>
      </c>
      <c r="AC76" s="68">
        <f>N5</f>
        <v>598</v>
      </c>
      <c r="AD76" s="99">
        <f>AC76/X76*100</f>
        <v>96.763754045307451</v>
      </c>
      <c r="AE76" s="100">
        <f>S5</f>
        <v>52</v>
      </c>
      <c r="AF76" s="99">
        <f>T5</f>
        <v>59</v>
      </c>
      <c r="AG76" s="68">
        <f>AE76/AF76*100</f>
        <v>88.135593220338976</v>
      </c>
      <c r="AH76" s="68">
        <f>V5</f>
        <v>612</v>
      </c>
      <c r="AI76" s="99">
        <f>AH76/X76*100</f>
        <v>99.029126213592235</v>
      </c>
      <c r="AJ76" s="68">
        <f>X5</f>
        <v>613</v>
      </c>
      <c r="AK76" s="99">
        <f>AJ76/X76*100</f>
        <v>99.190938511326863</v>
      </c>
      <c r="AL76" s="68">
        <f>Z5</f>
        <v>544</v>
      </c>
      <c r="AM76" s="99">
        <f>AL76/X76*100</f>
        <v>88.025889967637539</v>
      </c>
      <c r="AN76" s="68">
        <f>AC5</f>
        <v>615</v>
      </c>
      <c r="AO76" s="68">
        <f>AN76/X76*100</f>
        <v>99.514563106796118</v>
      </c>
      <c r="AP76" s="68">
        <f>AE5</f>
        <v>613</v>
      </c>
      <c r="AQ76" s="68">
        <f>AP76/X76*100</f>
        <v>99.190938511326863</v>
      </c>
      <c r="AR76" s="68">
        <f>AG5</f>
        <v>617</v>
      </c>
      <c r="AS76" s="99">
        <f>AR76/X76*100</f>
        <v>99.838187702265373</v>
      </c>
    </row>
    <row r="77" spans="1:45" x14ac:dyDescent="0.25">
      <c r="W77" t="s">
        <v>65</v>
      </c>
      <c r="X77">
        <f>AK10</f>
        <v>629</v>
      </c>
      <c r="Y77">
        <f>G10</f>
        <v>618</v>
      </c>
      <c r="Z77" s="99">
        <f t="shared" ref="Z77:Z79" si="0">Y77/X77*100</f>
        <v>98.251192368839426</v>
      </c>
      <c r="AA77">
        <f>I10</f>
        <v>599</v>
      </c>
      <c r="AB77" s="68">
        <f t="shared" ref="AB77:AB79" si="1">AA77/X77*100</f>
        <v>95.230524642289353</v>
      </c>
      <c r="AC77">
        <f>N10</f>
        <v>619</v>
      </c>
      <c r="AD77" s="99">
        <f t="shared" ref="AD77:AD79" si="2">AC77/X77*100</f>
        <v>98.410174880763108</v>
      </c>
      <c r="AE77">
        <f>S10</f>
        <v>48</v>
      </c>
      <c r="AF77">
        <f>T10</f>
        <v>60</v>
      </c>
      <c r="AG77" s="68">
        <f t="shared" ref="AG77:AG79" si="3">AE77/AF77*100</f>
        <v>80</v>
      </c>
      <c r="AH77">
        <f>V10</f>
        <v>628</v>
      </c>
      <c r="AI77" s="99">
        <f t="shared" ref="AI77:AI79" si="4">AH77/X77*100</f>
        <v>99.841017488076318</v>
      </c>
      <c r="AJ77">
        <f>X10</f>
        <v>626</v>
      </c>
      <c r="AK77" s="99">
        <f t="shared" ref="AK77:AK79" si="5">AJ77/X77*100</f>
        <v>99.52305246422894</v>
      </c>
      <c r="AL77">
        <f>Z10</f>
        <v>597</v>
      </c>
      <c r="AM77" s="99">
        <f t="shared" ref="AM77:AM79" si="6">AL77/X77*100</f>
        <v>94.912559618441975</v>
      </c>
      <c r="AN77">
        <f>AC10</f>
        <v>627</v>
      </c>
      <c r="AO77" s="68">
        <f t="shared" ref="AO77:AO79" si="7">AN77/X77*100</f>
        <v>99.682034976152622</v>
      </c>
      <c r="AP77">
        <f>AE10</f>
        <v>624</v>
      </c>
      <c r="AQ77" s="68">
        <f t="shared" ref="AQ77:AQ79" si="8">AP77/X77*100</f>
        <v>99.205087440381561</v>
      </c>
      <c r="AR77">
        <f>AG10</f>
        <v>626</v>
      </c>
      <c r="AS77" s="99">
        <f t="shared" ref="AS77:AS79" si="9">AR77/X77*100</f>
        <v>99.52305246422894</v>
      </c>
    </row>
    <row r="78" spans="1:45" x14ac:dyDescent="0.25">
      <c r="A78" t="s">
        <v>49</v>
      </c>
      <c r="B78" t="s">
        <v>55</v>
      </c>
      <c r="C78" t="s">
        <v>56</v>
      </c>
      <c r="D78" t="s">
        <v>57</v>
      </c>
      <c r="E78" t="s">
        <v>58</v>
      </c>
      <c r="F78" t="s">
        <v>59</v>
      </c>
      <c r="W78" t="s">
        <v>66</v>
      </c>
      <c r="X78">
        <f>AK15</f>
        <v>753</v>
      </c>
      <c r="Y78">
        <f>G15</f>
        <v>722</v>
      </c>
      <c r="Z78" s="99">
        <f t="shared" si="0"/>
        <v>95.88313413014609</v>
      </c>
      <c r="AA78">
        <f>I15</f>
        <v>724</v>
      </c>
      <c r="AB78" s="68">
        <f t="shared" si="1"/>
        <v>96.148738379814077</v>
      </c>
      <c r="AC78" s="68">
        <f>N15</f>
        <v>740</v>
      </c>
      <c r="AD78" s="99">
        <f t="shared" si="2"/>
        <v>98.273572377158033</v>
      </c>
      <c r="AE78">
        <f>S15</f>
        <v>49</v>
      </c>
      <c r="AF78">
        <f>T15</f>
        <v>63</v>
      </c>
      <c r="AG78" s="68">
        <f t="shared" si="3"/>
        <v>77.777777777777786</v>
      </c>
      <c r="AH78">
        <f>V15</f>
        <v>745</v>
      </c>
      <c r="AI78" s="99">
        <f t="shared" si="4"/>
        <v>98.937583001328022</v>
      </c>
      <c r="AJ78">
        <f>X15</f>
        <v>744</v>
      </c>
      <c r="AK78" s="99">
        <f t="shared" si="5"/>
        <v>98.804780876494021</v>
      </c>
      <c r="AL78">
        <f>Z15</f>
        <v>714</v>
      </c>
      <c r="AM78" s="99">
        <f t="shared" si="6"/>
        <v>94.820717131474112</v>
      </c>
      <c r="AN78">
        <f>AC15</f>
        <v>751</v>
      </c>
      <c r="AO78" s="68">
        <f t="shared" si="7"/>
        <v>99.734395750331998</v>
      </c>
      <c r="AP78">
        <f>AE15</f>
        <v>743</v>
      </c>
      <c r="AQ78" s="68">
        <f t="shared" si="8"/>
        <v>98.671978751660021</v>
      </c>
      <c r="AR78">
        <f>AG15</f>
        <v>748</v>
      </c>
      <c r="AS78" s="99">
        <f t="shared" si="9"/>
        <v>99.33598937583001</v>
      </c>
    </row>
    <row r="79" spans="1:45" ht="15.95" customHeight="1" x14ac:dyDescent="0.25">
      <c r="A79" t="str">
        <f>A4</f>
        <v xml:space="preserve">ГАУК  Забайкальская краевая филармония имени Лундстрема </v>
      </c>
      <c r="B79" s="68">
        <f>K8</f>
        <v>82.940938511326863</v>
      </c>
      <c r="C79" s="68">
        <f>P8</f>
        <v>98.381877022653725</v>
      </c>
      <c r="D79" s="68">
        <f>U8</f>
        <v>96.440677966101688</v>
      </c>
      <c r="E79" s="68">
        <f>AB8</f>
        <v>96.893203883495147</v>
      </c>
      <c r="F79" s="68">
        <f>AI8</f>
        <v>99.611650485436897</v>
      </c>
      <c r="L79" t="str">
        <f>A79</f>
        <v xml:space="preserve">ГАУК  Забайкальская краевая филармония имени Лундстрема </v>
      </c>
      <c r="M79" s="68">
        <f>AJ8</f>
        <v>94.853669573802875</v>
      </c>
      <c r="W79" t="str">
        <f>A82</f>
        <v>ГУК  Национальный театр песни и танца "Амар сайн"</v>
      </c>
      <c r="X79">
        <f>AK20</f>
        <v>633</v>
      </c>
      <c r="Y79" s="68">
        <f>G20</f>
        <v>499</v>
      </c>
      <c r="Z79" s="99">
        <f t="shared" si="0"/>
        <v>78.830963665086884</v>
      </c>
      <c r="AA79" s="68">
        <f>I20</f>
        <v>522</v>
      </c>
      <c r="AB79" s="68">
        <f t="shared" si="1"/>
        <v>82.464454976303315</v>
      </c>
      <c r="AC79" s="68">
        <f>N20</f>
        <v>576</v>
      </c>
      <c r="AD79" s="99">
        <f t="shared" si="2"/>
        <v>90.995260663507111</v>
      </c>
      <c r="AE79" s="68">
        <f>S20</f>
        <v>51</v>
      </c>
      <c r="AF79" s="68">
        <f>T20</f>
        <v>62</v>
      </c>
      <c r="AG79" s="68">
        <f t="shared" si="3"/>
        <v>82.258064516129039</v>
      </c>
      <c r="AH79" s="68">
        <f>V20</f>
        <v>607</v>
      </c>
      <c r="AI79" s="99">
        <f t="shared" si="4"/>
        <v>95.89257503949446</v>
      </c>
      <c r="AJ79" s="68">
        <f>X20</f>
        <v>606</v>
      </c>
      <c r="AK79" s="99">
        <f t="shared" si="5"/>
        <v>95.73459715639811</v>
      </c>
      <c r="AL79" s="68">
        <f>Z20</f>
        <v>468</v>
      </c>
      <c r="AM79" s="99">
        <f t="shared" si="6"/>
        <v>73.93364928909952</v>
      </c>
      <c r="AN79" s="68">
        <f>AC20</f>
        <v>608</v>
      </c>
      <c r="AO79" s="68">
        <f t="shared" si="7"/>
        <v>96.050552922590839</v>
      </c>
      <c r="AP79" s="68">
        <f>AE20</f>
        <v>611</v>
      </c>
      <c r="AQ79" s="68">
        <f t="shared" si="8"/>
        <v>96.524486571879947</v>
      </c>
      <c r="AR79" s="68">
        <f>AG20</f>
        <v>612</v>
      </c>
      <c r="AS79" s="99">
        <f t="shared" si="9"/>
        <v>96.682464454976298</v>
      </c>
    </row>
    <row r="80" spans="1:45" x14ac:dyDescent="0.25">
      <c r="A80" t="str">
        <f>A9</f>
        <v>ГУК  Ансамбль песни и пляски  "Забайкальские казаки"</v>
      </c>
      <c r="B80" s="68">
        <f>K13</f>
        <v>83.69634340222575</v>
      </c>
      <c r="C80" s="68">
        <f>P13</f>
        <v>99.205087440381561</v>
      </c>
      <c r="D80" s="68">
        <f>U13</f>
        <v>74</v>
      </c>
      <c r="E80" s="68">
        <f>AB13</f>
        <v>98.728139904610501</v>
      </c>
      <c r="F80" s="68">
        <f>AI13</f>
        <v>99.507154213036557</v>
      </c>
      <c r="L80" t="str">
        <f>A80</f>
        <v>ГУК  Ансамбль песни и пляски  "Забайкальские казаки"</v>
      </c>
      <c r="M80" s="68">
        <f>AJ13</f>
        <v>91.027344992050871</v>
      </c>
      <c r="Y80" s="68"/>
      <c r="Z80" s="99"/>
      <c r="AA80" s="68"/>
      <c r="AB80" s="68"/>
      <c r="AC80" s="68"/>
      <c r="AD80" s="99"/>
      <c r="AE80" s="68"/>
      <c r="AF80" s="68"/>
      <c r="AG80" s="68"/>
      <c r="AH80" s="68"/>
      <c r="AI80" s="99"/>
      <c r="AJ80" s="68"/>
      <c r="AK80" s="99"/>
      <c r="AL80" s="68"/>
      <c r="AM80" s="99"/>
      <c r="AN80" s="68"/>
      <c r="AO80" s="68"/>
      <c r="AP80" s="68"/>
      <c r="AQ80" s="68"/>
      <c r="AR80" s="68"/>
      <c r="AS80" s="99"/>
    </row>
    <row r="81" spans="1:13" x14ac:dyDescent="0.25">
      <c r="A81" t="str">
        <f>A14</f>
        <v>ГАУК  Театр национальных культур  "Забайкальские узоры"</v>
      </c>
      <c r="B81" s="68">
        <f>K18</f>
        <v>89.656374501992047</v>
      </c>
      <c r="C81" s="68">
        <f>P18</f>
        <v>99.136786188579009</v>
      </c>
      <c r="D81" s="68">
        <f>U18</f>
        <v>71.333333333333343</v>
      </c>
      <c r="E81" s="68">
        <f>AB18</f>
        <v>98.061088977423637</v>
      </c>
      <c r="F81" s="68">
        <f>AI18</f>
        <v>99.322709163346616</v>
      </c>
      <c r="L81" t="str">
        <f>A81</f>
        <v>ГАУК  Театр национальных культур  "Забайкальские узоры"</v>
      </c>
      <c r="M81" s="68">
        <f>AJ18</f>
        <v>91.50205843293493</v>
      </c>
    </row>
    <row r="82" spans="1:13" x14ac:dyDescent="0.25">
      <c r="A82" t="str">
        <f>A29</f>
        <v>ГУК  Национальный театр песни и танца "Амар сайн"</v>
      </c>
      <c r="B82" s="68">
        <f>K23</f>
        <v>88.092417061611371</v>
      </c>
      <c r="C82" s="68">
        <f>F29</f>
        <v>90.995260663507111</v>
      </c>
      <c r="D82" s="68">
        <f>U23</f>
        <v>66.677419354838719</v>
      </c>
      <c r="E82" s="68">
        <f>AB23</f>
        <v>91.437598736176938</v>
      </c>
      <c r="F82" s="68">
        <f>AI23</f>
        <v>96.461295418641384</v>
      </c>
      <c r="L82" t="str">
        <f>A82</f>
        <v>ГУК  Национальный театр песни и танца "Амар сайн"</v>
      </c>
      <c r="M82" s="68">
        <f>AJ23</f>
        <v>87.633272180604393</v>
      </c>
    </row>
    <row r="83" spans="1:13" x14ac:dyDescent="0.25">
      <c r="B83" s="68"/>
      <c r="C83" s="68"/>
      <c r="D83" s="68"/>
      <c r="E83" s="68"/>
      <c r="F83" s="68"/>
      <c r="M83" s="68"/>
    </row>
    <row r="84" spans="1:13" x14ac:dyDescent="0.25">
      <c r="M84" s="68"/>
    </row>
    <row r="121" spans="1:7" x14ac:dyDescent="0.25">
      <c r="A121" t="str">
        <f>A79</f>
        <v xml:space="preserve">ГАУК  Забайкальская краевая филармония имени Лундстрема </v>
      </c>
      <c r="B121">
        <f>B5</f>
        <v>5</v>
      </c>
      <c r="C121">
        <v>9</v>
      </c>
      <c r="D121" s="99">
        <f>B121/C121*100</f>
        <v>55.555555555555557</v>
      </c>
      <c r="E121" s="68">
        <f>D5</f>
        <v>7</v>
      </c>
      <c r="F121">
        <v>12</v>
      </c>
      <c r="G121" s="99">
        <f>E121/F121*100</f>
        <v>58.333333333333336</v>
      </c>
    </row>
    <row r="122" spans="1:7" x14ac:dyDescent="0.25">
      <c r="A122" t="str">
        <f>A80</f>
        <v>ГУК  Ансамбль песни и пляски  "Забайкальские казаки"</v>
      </c>
      <c r="B122">
        <f>B10</f>
        <v>6</v>
      </c>
      <c r="C122">
        <v>9</v>
      </c>
      <c r="D122" s="99">
        <f t="shared" ref="D122:D125" si="10">B122/C122*100</f>
        <v>66.666666666666657</v>
      </c>
      <c r="E122">
        <f>D10</f>
        <v>4</v>
      </c>
      <c r="F122">
        <v>12</v>
      </c>
      <c r="G122" s="99">
        <f t="shared" ref="G122:G125" si="11">E122/F122*100</f>
        <v>33.333333333333329</v>
      </c>
    </row>
    <row r="123" spans="1:7" x14ac:dyDescent="0.25">
      <c r="A123" t="str">
        <f>A81</f>
        <v>ГАУК  Театр национальных культур  "Забайкальские узоры"</v>
      </c>
      <c r="B123">
        <f>B15</f>
        <v>6</v>
      </c>
      <c r="C123">
        <v>9</v>
      </c>
      <c r="D123" s="99">
        <f t="shared" si="10"/>
        <v>66.666666666666657</v>
      </c>
      <c r="E123">
        <f>D15</f>
        <v>9</v>
      </c>
      <c r="F123">
        <v>12</v>
      </c>
      <c r="G123" s="99">
        <f t="shared" si="11"/>
        <v>75</v>
      </c>
    </row>
    <row r="124" spans="1:7" x14ac:dyDescent="0.25">
      <c r="A124" t="str">
        <f>A82</f>
        <v>ГУК  Национальный театр песни и танца "Амар сайн"</v>
      </c>
      <c r="B124" s="68">
        <f>B20</f>
        <v>8</v>
      </c>
      <c r="C124">
        <v>9</v>
      </c>
      <c r="D124" s="99">
        <f t="shared" si="10"/>
        <v>88.888888888888886</v>
      </c>
      <c r="E124" s="68">
        <f>D20</f>
        <v>10</v>
      </c>
      <c r="F124">
        <v>12</v>
      </c>
      <c r="G124" s="99">
        <f t="shared" si="11"/>
        <v>83.333333333333343</v>
      </c>
    </row>
    <row r="125" spans="1:7" x14ac:dyDescent="0.25">
      <c r="A125">
        <f>A83</f>
        <v>0</v>
      </c>
      <c r="B125" s="68" t="e">
        <f>#REF!</f>
        <v>#REF!</v>
      </c>
      <c r="C125">
        <v>9</v>
      </c>
      <c r="D125" s="99" t="e">
        <f t="shared" si="10"/>
        <v>#REF!</v>
      </c>
      <c r="E125" s="68" t="e">
        <f>#REF!</f>
        <v>#REF!</v>
      </c>
      <c r="F125">
        <v>12</v>
      </c>
      <c r="G125" s="99" t="e">
        <f t="shared" si="11"/>
        <v>#REF!</v>
      </c>
    </row>
    <row r="126" spans="1:7" x14ac:dyDescent="0.25">
      <c r="D126" s="99" t="e">
        <f>SUM(D121:D125)</f>
        <v>#REF!</v>
      </c>
      <c r="G126" s="99" t="e">
        <f>SUM(G121:G125)</f>
        <v>#REF!</v>
      </c>
    </row>
    <row r="127" spans="1:7" x14ac:dyDescent="0.25">
      <c r="D127" t="e">
        <f>D126/5</f>
        <v>#REF!</v>
      </c>
      <c r="E127">
        <f t="shared" ref="E127:G127" si="12">E126/5</f>
        <v>0</v>
      </c>
      <c r="F127">
        <f t="shared" si="12"/>
        <v>0</v>
      </c>
      <c r="G127" t="e">
        <f t="shared" si="12"/>
        <v>#REF!</v>
      </c>
    </row>
  </sheetData>
  <sheetProtection formatCells="0" formatColumns="0" formatRows="0" insertColumns="0" insertRows="0" insertHyperlinks="0" deleteColumns="0" deleteRows="0" sort="0" autoFilter="0" pivotTables="0"/>
  <sortState ref="L85:M89">
    <sortCondition ref="M85"/>
  </sortState>
  <mergeCells count="117">
    <mergeCell ref="A19:AJ19"/>
    <mergeCell ref="S18:T18"/>
    <mergeCell ref="B18:E18"/>
    <mergeCell ref="G18:J18"/>
    <mergeCell ref="N18:O18"/>
    <mergeCell ref="V18:W18"/>
    <mergeCell ref="X18:Y18"/>
    <mergeCell ref="X17:Y17"/>
    <mergeCell ref="Z17:AA17"/>
    <mergeCell ref="AC17:AD17"/>
    <mergeCell ref="Z18:AA18"/>
    <mergeCell ref="AC18:AD18"/>
    <mergeCell ref="AE17:AF17"/>
    <mergeCell ref="AG17:AH17"/>
    <mergeCell ref="B17:E17"/>
    <mergeCell ref="G17:J17"/>
    <mergeCell ref="N17:O17"/>
    <mergeCell ref="V17:W17"/>
    <mergeCell ref="AE18:AF18"/>
    <mergeCell ref="AG18:AH18"/>
    <mergeCell ref="A14:AJ14"/>
    <mergeCell ref="B16:E16"/>
    <mergeCell ref="G16:J16"/>
    <mergeCell ref="N16:O16"/>
    <mergeCell ref="V16:W16"/>
    <mergeCell ref="X16:Y16"/>
    <mergeCell ref="Z16:AA16"/>
    <mergeCell ref="AC16:AD16"/>
    <mergeCell ref="AE16:AF16"/>
    <mergeCell ref="AG16:AH16"/>
    <mergeCell ref="B6:E6"/>
    <mergeCell ref="G6:J6"/>
    <mergeCell ref="N6:O6"/>
    <mergeCell ref="S6:T6"/>
    <mergeCell ref="V6:W6"/>
    <mergeCell ref="Z6:AA6"/>
    <mergeCell ref="AC6:AD6"/>
    <mergeCell ref="G7:J7"/>
    <mergeCell ref="N7:O7"/>
    <mergeCell ref="S7:T7"/>
    <mergeCell ref="V7:W7"/>
    <mergeCell ref="G2:J2"/>
    <mergeCell ref="N2:O2"/>
    <mergeCell ref="S2:T2"/>
    <mergeCell ref="V2:W2"/>
    <mergeCell ref="X2:Y2"/>
    <mergeCell ref="Z2:AA2"/>
    <mergeCell ref="AC2:AD2"/>
    <mergeCell ref="AC1:AI1"/>
    <mergeCell ref="AE2:AF2"/>
    <mergeCell ref="AG2:AH2"/>
    <mergeCell ref="V1:AB1"/>
    <mergeCell ref="B1:K1"/>
    <mergeCell ref="L1:P1"/>
    <mergeCell ref="Q1:U1"/>
    <mergeCell ref="B2:E2"/>
    <mergeCell ref="Z11:AA11"/>
    <mergeCell ref="AC11:AD11"/>
    <mergeCell ref="AE11:AF11"/>
    <mergeCell ref="AG11:AH11"/>
    <mergeCell ref="X8:Y8"/>
    <mergeCell ref="S8:T8"/>
    <mergeCell ref="A9:AJ9"/>
    <mergeCell ref="B11:E11"/>
    <mergeCell ref="G11:J11"/>
    <mergeCell ref="B8:E8"/>
    <mergeCell ref="G8:J8"/>
    <mergeCell ref="N8:O8"/>
    <mergeCell ref="V8:W8"/>
    <mergeCell ref="AK1:AK2"/>
    <mergeCell ref="AE6:AF6"/>
    <mergeCell ref="AG6:AH6"/>
    <mergeCell ref="X7:Y7"/>
    <mergeCell ref="X6:Y6"/>
    <mergeCell ref="Z7:AA7"/>
    <mergeCell ref="AC7:AD7"/>
    <mergeCell ref="AC8:AD8"/>
    <mergeCell ref="AE8:AF8"/>
    <mergeCell ref="AG8:AH8"/>
    <mergeCell ref="Z8:AA8"/>
    <mergeCell ref="AJ1:AJ2"/>
    <mergeCell ref="A4:AJ4"/>
    <mergeCell ref="AE7:AF7"/>
    <mergeCell ref="AG7:AH7"/>
    <mergeCell ref="A1:A2"/>
    <mergeCell ref="AG12:AH12"/>
    <mergeCell ref="B13:E13"/>
    <mergeCell ref="G13:J13"/>
    <mergeCell ref="N13:O13"/>
    <mergeCell ref="V13:W13"/>
    <mergeCell ref="X13:Y13"/>
    <mergeCell ref="Z13:AA13"/>
    <mergeCell ref="AC13:AD13"/>
    <mergeCell ref="AE13:AF13"/>
    <mergeCell ref="AG13:AH13"/>
    <mergeCell ref="S13:T13"/>
    <mergeCell ref="B12:E12"/>
    <mergeCell ref="G12:J12"/>
    <mergeCell ref="N12:O12"/>
    <mergeCell ref="V12:W12"/>
    <mergeCell ref="Z12:AA12"/>
    <mergeCell ref="AC12:AD12"/>
    <mergeCell ref="AE12:AF12"/>
    <mergeCell ref="X12:Y12"/>
    <mergeCell ref="B7:E7"/>
    <mergeCell ref="N11:O11"/>
    <mergeCell ref="V11:W11"/>
    <mergeCell ref="X11:Y11"/>
    <mergeCell ref="Y74:AB74"/>
    <mergeCell ref="AC74:AD74"/>
    <mergeCell ref="AE74:AG74"/>
    <mergeCell ref="AH74:AI74"/>
    <mergeCell ref="AJ74:AK74"/>
    <mergeCell ref="AL74:AM74"/>
    <mergeCell ref="AN74:AO74"/>
    <mergeCell ref="AP74:AQ74"/>
    <mergeCell ref="AR74:AS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главбух</cp:lastModifiedBy>
  <dcterms:created xsi:type="dcterms:W3CDTF">2019-08-06T00:16:54Z</dcterms:created>
  <dcterms:modified xsi:type="dcterms:W3CDTF">2023-05-29T00:04:24Z</dcterms:modified>
</cp:coreProperties>
</file>